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840" yWindow="645" windowWidth="18300" windowHeight="11565"/>
  </bookViews>
  <sheets>
    <sheet name="Krycí list" sheetId="1" r:id="rId1"/>
    <sheet name="Rekapitulace" sheetId="2" r:id="rId2"/>
    <sheet name="Položky" sheetId="3" r:id="rId3"/>
  </sheets>
  <definedNames>
    <definedName name="cisloobjektu">'Krycí list'!$A$4</definedName>
    <definedName name="cislostavby">'Krycí list'!$A$6</definedName>
    <definedName name="Datum">'Krycí list'!$B$26</definedName>
    <definedName name="Dil">Rekapitulace!$A$6</definedName>
    <definedName name="Dodavka">Rekapitulace!$G$12</definedName>
    <definedName name="Dodavka0">Položky!#REF!</definedName>
    <definedName name="HSV">Rekapitulace!$E$12</definedName>
    <definedName name="HSV0">Položky!#REF!</definedName>
    <definedName name="HZS">Rekapitulace!$I$12</definedName>
    <definedName name="HZS0">Položky!#REF!</definedName>
    <definedName name="JKSO">'Krycí list'!$F$4</definedName>
    <definedName name="MJ">'Krycí list'!$G$4</definedName>
    <definedName name="Mont">Rekapitulace!$H$12</definedName>
    <definedName name="Montaz0">Položky!#REF!</definedName>
    <definedName name="NazevDilu">Rekapitulace!$B$6</definedName>
    <definedName name="nazevobjektu">'Krycí list'!$C$4</definedName>
    <definedName name="nazevstavby">'Krycí list'!$C$6</definedName>
    <definedName name="_xlnm.Print_Titles" localSheetId="2">Položky!$1:$6</definedName>
    <definedName name="_xlnm.Print_Titles" localSheetId="1">Rekapitulace!$1:$6</definedName>
    <definedName name="Objednatel">'Krycí list'!$C$8</definedName>
    <definedName name="_xlnm.Print_Area" localSheetId="0">'Krycí list'!$A$1:$G$45</definedName>
    <definedName name="_xlnm.Print_Area" localSheetId="2">Položky!$A$1:$G$47</definedName>
    <definedName name="_xlnm.Print_Area" localSheetId="1">Rekapitulace!$A$1:$I$21</definedName>
    <definedName name="PocetMJ">'Krycí list'!$G$7</definedName>
    <definedName name="Poznamka">'Krycí list'!$B$37</definedName>
    <definedName name="Projektant">'Krycí list'!$C$7</definedName>
    <definedName name="PSV">Rekapitulace!$F$12</definedName>
    <definedName name="PSV0">Položky!#REF!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Rekapitulace!$H$20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list'!$G$9</definedName>
    <definedName name="Zaklad22">'Krycí list'!$F$32</definedName>
    <definedName name="Zaklad5">'Krycí list'!$F$30</definedName>
    <definedName name="Zhotovitel">'Krycí list'!$E$11</definedName>
  </definedNames>
  <calcPr calcId="145621" fullCalcOnLoad="1"/>
</workbook>
</file>

<file path=xl/calcChain.xml><?xml version="1.0" encoding="utf-8"?>
<calcChain xmlns="http://schemas.openxmlformats.org/spreadsheetml/2006/main">
  <c r="D16" i="1" l="1"/>
  <c r="D15" i="1"/>
  <c r="D14" i="1"/>
  <c r="BE45" i="3"/>
  <c r="BC45" i="3"/>
  <c r="BB45" i="3"/>
  <c r="BA45" i="3"/>
  <c r="G45" i="3"/>
  <c r="BD45" i="3" s="1"/>
  <c r="BE43" i="3"/>
  <c r="BC43" i="3"/>
  <c r="BB43" i="3"/>
  <c r="BA43" i="3"/>
  <c r="G43" i="3"/>
  <c r="BD43" i="3" s="1"/>
  <c r="G11" i="2"/>
  <c r="B11" i="2"/>
  <c r="A11" i="2"/>
  <c r="BE47" i="3"/>
  <c r="I11" i="2" s="1"/>
  <c r="BC47" i="3"/>
  <c r="BB47" i="3"/>
  <c r="F11" i="2" s="1"/>
  <c r="BA47" i="3"/>
  <c r="E11" i="2" s="1"/>
  <c r="C47" i="3"/>
  <c r="BE39" i="3"/>
  <c r="BE41" i="3" s="1"/>
  <c r="I10" i="2" s="1"/>
  <c r="BD39" i="3"/>
  <c r="BC39" i="3"/>
  <c r="BB39" i="3"/>
  <c r="BA39" i="3"/>
  <c r="BA41" i="3" s="1"/>
  <c r="E10" i="2" s="1"/>
  <c r="G39" i="3"/>
  <c r="BE37" i="3"/>
  <c r="BD37" i="3"/>
  <c r="BC37" i="3"/>
  <c r="BC41" i="3" s="1"/>
  <c r="G10" i="2" s="1"/>
  <c r="BA37" i="3"/>
  <c r="G37" i="3"/>
  <c r="BB37" i="3" s="1"/>
  <c r="BB41" i="3" s="1"/>
  <c r="F10" i="2" s="1"/>
  <c r="B10" i="2"/>
  <c r="A10" i="2"/>
  <c r="BD41" i="3"/>
  <c r="H10" i="2" s="1"/>
  <c r="G41" i="3"/>
  <c r="C41" i="3"/>
  <c r="BE34" i="3"/>
  <c r="BD34" i="3"/>
  <c r="BC34" i="3"/>
  <c r="BB34" i="3"/>
  <c r="BB35" i="3" s="1"/>
  <c r="F9" i="2" s="1"/>
  <c r="G34" i="3"/>
  <c r="BA34" i="3" s="1"/>
  <c r="BA35" i="3" s="1"/>
  <c r="E9" i="2" s="1"/>
  <c r="I9" i="2"/>
  <c r="H9" i="2"/>
  <c r="B9" i="2"/>
  <c r="A9" i="2"/>
  <c r="BE35" i="3"/>
  <c r="BD35" i="3"/>
  <c r="BC35" i="3"/>
  <c r="G9" i="2" s="1"/>
  <c r="G35" i="3"/>
  <c r="C35" i="3"/>
  <c r="BE30" i="3"/>
  <c r="BD30" i="3"/>
  <c r="BC30" i="3"/>
  <c r="BB30" i="3"/>
  <c r="G30" i="3"/>
  <c r="BA30" i="3" s="1"/>
  <c r="BE29" i="3"/>
  <c r="BE32" i="3" s="1"/>
  <c r="I8" i="2" s="1"/>
  <c r="BD29" i="3"/>
  <c r="BD32" i="3" s="1"/>
  <c r="H8" i="2" s="1"/>
  <c r="BC29" i="3"/>
  <c r="BB29" i="3"/>
  <c r="G29" i="3"/>
  <c r="BA29" i="3" s="1"/>
  <c r="BE28" i="3"/>
  <c r="BD28" i="3"/>
  <c r="BC28" i="3"/>
  <c r="BB28" i="3"/>
  <c r="BB32" i="3" s="1"/>
  <c r="F8" i="2" s="1"/>
  <c r="G28" i="3"/>
  <c r="BA28" i="3" s="1"/>
  <c r="BA32" i="3" s="1"/>
  <c r="E8" i="2" s="1"/>
  <c r="B8" i="2"/>
  <c r="A8" i="2"/>
  <c r="BC32" i="3"/>
  <c r="G8" i="2" s="1"/>
  <c r="C32" i="3"/>
  <c r="BE25" i="3"/>
  <c r="BD25" i="3"/>
  <c r="BC25" i="3"/>
  <c r="BB25" i="3"/>
  <c r="G25" i="3"/>
  <c r="BA25" i="3" s="1"/>
  <c r="BE24" i="3"/>
  <c r="BD24" i="3"/>
  <c r="BC24" i="3"/>
  <c r="BB24" i="3"/>
  <c r="G24" i="3"/>
  <c r="BA24" i="3" s="1"/>
  <c r="BE22" i="3"/>
  <c r="BD22" i="3"/>
  <c r="BC22" i="3"/>
  <c r="BB22" i="3"/>
  <c r="G22" i="3"/>
  <c r="BA22" i="3" s="1"/>
  <c r="BE20" i="3"/>
  <c r="BD20" i="3"/>
  <c r="BC20" i="3"/>
  <c r="BB20" i="3"/>
  <c r="G20" i="3"/>
  <c r="BA20" i="3" s="1"/>
  <c r="BE18" i="3"/>
  <c r="BD18" i="3"/>
  <c r="BC18" i="3"/>
  <c r="BB18" i="3"/>
  <c r="G18" i="3"/>
  <c r="BA18" i="3" s="1"/>
  <c r="BE16" i="3"/>
  <c r="BD16" i="3"/>
  <c r="BC16" i="3"/>
  <c r="BB16" i="3"/>
  <c r="G16" i="3"/>
  <c r="BA16" i="3" s="1"/>
  <c r="BE14" i="3"/>
  <c r="BD14" i="3"/>
  <c r="BC14" i="3"/>
  <c r="BB14" i="3"/>
  <c r="G14" i="3"/>
  <c r="BA14" i="3" s="1"/>
  <c r="BE12" i="3"/>
  <c r="BD12" i="3"/>
  <c r="BC12" i="3"/>
  <c r="BB12" i="3"/>
  <c r="G12" i="3"/>
  <c r="BA12" i="3" s="1"/>
  <c r="BE10" i="3"/>
  <c r="BD10" i="3"/>
  <c r="BC10" i="3"/>
  <c r="BC26" i="3" s="1"/>
  <c r="G7" i="2" s="1"/>
  <c r="G12" i="2" s="1"/>
  <c r="C14" i="1" s="1"/>
  <c r="BB10" i="3"/>
  <c r="G10" i="3"/>
  <c r="BA10" i="3" s="1"/>
  <c r="BE8" i="3"/>
  <c r="BD8" i="3"/>
  <c r="BD26" i="3" s="1"/>
  <c r="H7" i="2" s="1"/>
  <c r="BC8" i="3"/>
  <c r="BB8" i="3"/>
  <c r="G8" i="3"/>
  <c r="BA8" i="3" s="1"/>
  <c r="B7" i="2"/>
  <c r="A7" i="2"/>
  <c r="BE26" i="3"/>
  <c r="I7" i="2" s="1"/>
  <c r="I12" i="2" s="1"/>
  <c r="C20" i="1" s="1"/>
  <c r="BB26" i="3"/>
  <c r="F7" i="2" s="1"/>
  <c r="F12" i="2" s="1"/>
  <c r="C17" i="1" s="1"/>
  <c r="C26" i="3"/>
  <c r="C4" i="3"/>
  <c r="F3" i="3"/>
  <c r="C3" i="3"/>
  <c r="C2" i="2"/>
  <c r="C1" i="2"/>
  <c r="F34" i="1"/>
  <c r="F33" i="1"/>
  <c r="F31" i="1"/>
  <c r="G8" i="1"/>
  <c r="BA26" i="3" l="1"/>
  <c r="E7" i="2" s="1"/>
  <c r="E12" i="2" s="1"/>
  <c r="BD47" i="3"/>
  <c r="H11" i="2" s="1"/>
  <c r="H12" i="2" s="1"/>
  <c r="C15" i="1" s="1"/>
  <c r="G26" i="3"/>
  <c r="G47" i="3"/>
  <c r="G32" i="3"/>
  <c r="G19" i="2" l="1"/>
  <c r="I19" i="2" s="1"/>
  <c r="G16" i="1" s="1"/>
  <c r="G18" i="2"/>
  <c r="I18" i="2" s="1"/>
  <c r="G15" i="1" s="1"/>
  <c r="G17" i="2"/>
  <c r="I17" i="2" s="1"/>
  <c r="C16" i="1"/>
  <c r="C18" i="1" s="1"/>
  <c r="C21" i="1" s="1"/>
  <c r="H20" i="2" l="1"/>
  <c r="G22" i="1" s="1"/>
  <c r="G21" i="1" s="1"/>
  <c r="G14" i="1"/>
  <c r="C22" i="1" l="1"/>
</calcChain>
</file>

<file path=xl/sharedStrings.xml><?xml version="1.0" encoding="utf-8"?>
<sst xmlns="http://schemas.openxmlformats.org/spreadsheetml/2006/main" count="197" uniqueCount="134">
  <si>
    <t>KRYCÍ LIST ROZPOČTU</t>
  </si>
  <si>
    <t>Objekt :</t>
  </si>
  <si>
    <t>Název objektu :</t>
  </si>
  <si>
    <t>JKSO :</t>
  </si>
  <si>
    <t xml:space="preserve"> </t>
  </si>
  <si>
    <t>Stavba :</t>
  </si>
  <si>
    <t>Název stavby :</t>
  </si>
  <si>
    <t>SKP :</t>
  </si>
  <si>
    <t>Projektant :</t>
  </si>
  <si>
    <t>Počet měrných jednotek :</t>
  </si>
  <si>
    <t>Objednatel :</t>
  </si>
  <si>
    <t>Náklady na MJ :</t>
  </si>
  <si>
    <t>Počet listů :</t>
  </si>
  <si>
    <t>Zakázkové číslo :</t>
  </si>
  <si>
    <t>Zpracovatel projektu :</t>
  </si>
  <si>
    <t>Zhotovitel :</t>
  </si>
  <si>
    <t>ROZPOČTOVÉ NÁKLADY</t>
  </si>
  <si>
    <t>Rozpočtové náklady II. a III. hlavy</t>
  </si>
  <si>
    <t>Vedlejší rozpočtové náklady</t>
  </si>
  <si>
    <t>Dodávka celkem</t>
  </si>
  <si>
    <t>Z</t>
  </si>
  <si>
    <t>Montáž celkem</t>
  </si>
  <si>
    <t>R</t>
  </si>
  <si>
    <t>HSV celkem</t>
  </si>
  <si>
    <t>N</t>
  </si>
  <si>
    <t>PSV celkem</t>
  </si>
  <si>
    <t>ZRN celkem</t>
  </si>
  <si>
    <t>HZS</t>
  </si>
  <si>
    <t>RN II.a III.hlavy</t>
  </si>
  <si>
    <t>Ostatní VRN</t>
  </si>
  <si>
    <t>ZRN+VRN+HZS</t>
  </si>
  <si>
    <t>VRN celkem</t>
  </si>
  <si>
    <t>Vypracoval</t>
  </si>
  <si>
    <t>Za zhotovitele</t>
  </si>
  <si>
    <t>Za objednatele</t>
  </si>
  <si>
    <t>Jméno :</t>
  </si>
  <si>
    <t>Datum :</t>
  </si>
  <si>
    <t>Podpis:</t>
  </si>
  <si>
    <t>Podpis :</t>
  </si>
  <si>
    <t>Základ pro DPH</t>
  </si>
  <si>
    <t>%  činí :</t>
  </si>
  <si>
    <t>DPH</t>
  </si>
  <si>
    <t>CENA ZA OBJEKT CELKEM</t>
  </si>
  <si>
    <t>Poznámka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</si>
  <si>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</si>
  <si>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</si>
  <si>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</si>
  <si>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</si>
  <si>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</si>
  <si>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</si>
  <si>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</si>
  <si>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</si>
  <si>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</si>
  <si>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</si>
  <si>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</si>
  <si>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</si>
  <si>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</si>
  <si>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 xml:space="preserve">Položkový rozpočet 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</si>
  <si>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</si>
  <si>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</si>
  <si>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</si>
  <si>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</si>
  <si>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</si>
  <si>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</si>
  <si>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</si>
  <si>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</si>
  <si>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1</t>
  </si>
  <si>
    <t>Zemní práce</t>
  </si>
  <si>
    <t>Celkem za</t>
  </si>
  <si>
    <t>Oplocení zakázaného pásma</t>
  </si>
  <si>
    <t>501-08.7-Ochrana stávající dešťové kanalizace</t>
  </si>
  <si>
    <t>131 30-1201.R00</t>
  </si>
  <si>
    <t xml:space="preserve">Hloubení zapažených jam v hor.4 do 100 m3 </t>
  </si>
  <si>
    <t>m3</t>
  </si>
  <si>
    <t>1,4*5*2,4</t>
  </si>
  <si>
    <t>131 30-1209.R00</t>
  </si>
  <si>
    <t xml:space="preserve">Příplatek za lepivost - hloubení zapaž.jam v hor.4 </t>
  </si>
  <si>
    <t>151 10-1101.R00</t>
  </si>
  <si>
    <t xml:space="preserve">Pažení a rozepření stěn rýh - příložné </t>
  </si>
  <si>
    <t>m2</t>
  </si>
  <si>
    <t>5*2,5*2</t>
  </si>
  <si>
    <t>151 10-1111.R00</t>
  </si>
  <si>
    <t xml:space="preserve">Odstranění pažení stěn rýh - příložné </t>
  </si>
  <si>
    <t>174 10-1101.R00</t>
  </si>
  <si>
    <t xml:space="preserve">Zásyp jam, rýh, šachet se zhutněním </t>
  </si>
  <si>
    <t>1,95*1,4*5</t>
  </si>
  <si>
    <t>181 30-1102.R00</t>
  </si>
  <si>
    <t xml:space="preserve">Rozprostření podorniční vrstvy tl.150 mm </t>
  </si>
  <si>
    <t>2,5*5</t>
  </si>
  <si>
    <t>121 10-1100</t>
  </si>
  <si>
    <t xml:space="preserve">Sejmutí podorniční vrstvy tl.150 mm </t>
  </si>
  <si>
    <t>0,15*2,5*5</t>
  </si>
  <si>
    <t>180 40-1211.R00</t>
  </si>
  <si>
    <t xml:space="preserve">Založení trávníku v rovině </t>
  </si>
  <si>
    <t>115 10-1201.R00</t>
  </si>
  <si>
    <t>Čerpání vody na výšku do 10 m, přítok do 500 l předpoklad čerpání 20h</t>
  </si>
  <si>
    <t>h</t>
  </si>
  <si>
    <t>199 00-0002.R00</t>
  </si>
  <si>
    <t xml:space="preserve">Poplatek za skládku horniny 1- 4 </t>
  </si>
  <si>
    <t>8</t>
  </si>
  <si>
    <t>Trubní vedení</t>
  </si>
  <si>
    <t>899 72-1112.R00</t>
  </si>
  <si>
    <t xml:space="preserve">Fólie výstražná z PVC, šířka 30 cm </t>
  </si>
  <si>
    <t>m</t>
  </si>
  <si>
    <t>341-41301</t>
  </si>
  <si>
    <t xml:space="preserve">Vodič silový pevné uložení CYY 2,5 mm2 </t>
  </si>
  <si>
    <t>899 62-3141.R00</t>
  </si>
  <si>
    <t xml:space="preserve">Obetonování potrubí betonem C12/15 </t>
  </si>
  <si>
    <t>3*(2*0,5*0,45+0,4*0,25)</t>
  </si>
  <si>
    <t>99</t>
  </si>
  <si>
    <t>Staveništní přesun hmot</t>
  </si>
  <si>
    <t>998 27-6101.R00</t>
  </si>
  <si>
    <t xml:space="preserve">Přesun hmot </t>
  </si>
  <si>
    <t>t</t>
  </si>
  <si>
    <t>713</t>
  </si>
  <si>
    <t>Izolace tepelné</t>
  </si>
  <si>
    <t>713 11-11</t>
  </si>
  <si>
    <t xml:space="preserve">Izolace tepelné potrubí vrchem kladené volně </t>
  </si>
  <si>
    <t>3*(2*0,3+0,2)</t>
  </si>
  <si>
    <t>283-761</t>
  </si>
  <si>
    <t xml:space="preserve">Deska  XPS do zeminy pro vysoké zatížení 100 mm </t>
  </si>
  <si>
    <t>M46</t>
  </si>
  <si>
    <t>Zemní práce při montážích</t>
  </si>
  <si>
    <t>460 60-0001.RT8</t>
  </si>
  <si>
    <t>Naložení a odvoz zeminy odvoz na vzdálenost 10000 m</t>
  </si>
  <si>
    <t>1,4*0,45*5</t>
  </si>
  <si>
    <t>460 60-0002.R00</t>
  </si>
  <si>
    <t>Příplatek za odvoz za každých dalších 1000 m skladka do 20 km</t>
  </si>
  <si>
    <t>10*1,4*0,45*5</t>
  </si>
  <si>
    <t>Mimořádně ztížené dopravní podmínky 3,5%</t>
  </si>
  <si>
    <t>Provozní vlivy 0,9%</t>
  </si>
  <si>
    <t>Zařízení staveniště 2,5%</t>
  </si>
  <si>
    <t>PEND a.s.</t>
  </si>
  <si>
    <t>Vězeňská služba ČR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</si>
</sst>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"/>
    <numFmt numFmtId="165" formatCode="#,##0.00\ &quot;Kč&quot;"/>
    <numFmt numFmtId="166" formatCode="0.0"/>
  </numFmts>
  <fonts count="22" x14ac:knownFonts="1">
    <font>
      <sz val="10"/>
      <name val="Arial CE"/>
      <charset val="238"/>
    </font>
    <font>
      <b/>
      <sz val="14"/>
      <name val="Arial CE"/>
      <family val="2"/>
      <charset val="238"/>
    </font>
    <font>
      <b/>
      <i/>
      <sz val="12"/>
      <name val="Arial CE"/>
      <family val="2"/>
      <charset val="238"/>
    </font>
    <font>
      <b/>
      <i/>
      <sz val="10"/>
      <name val="Arial CE"/>
      <family val="2"/>
      <charset val="238"/>
    </font>
    <font>
      <b/>
      <sz val="9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sz val="9"/>
      <name val="Arial CE"/>
      <family val="2"/>
      <charset val="238"/>
    </font>
    <font>
      <b/>
      <sz val="10"/>
      <name val="Arial CE"/>
      <charset val="238"/>
    </font>
    <font>
      <b/>
      <sz val="9"/>
      <name val="Arial CE"/>
      <charset val="238"/>
    </font>
    <font>
      <b/>
      <u/>
      <sz val="12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sz val="10"/>
      <color indexed="9"/>
      <name val="Arial CE"/>
      <family val="2"/>
      <charset val="238"/>
    </font>
    <font>
      <sz val="8"/>
      <name val="Arial CE"/>
    </font>
    <font>
      <sz val="8"/>
      <color indexed="12"/>
      <name val="Arial CE"/>
      <family val="2"/>
      <charset val="238"/>
    </font>
    <font>
      <sz val="10"/>
      <color indexed="9"/>
      <name val="Arial CE"/>
    </font>
    <font>
      <i/>
      <sz val="8"/>
      <name val="Arial CE"/>
      <family val="2"/>
      <charset val="238"/>
    </font>
    <font>
      <i/>
      <sz val="9"/>
      <name val="Arial CE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6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9" fillId="0" borderId="0"/>
  </cellStyleXfs>
  <cellXfs count="205">
    <xf numFmtId="0" fontId="0" fillId="0" borderId="0" xfId="0"/>
    <xf numFmtId="0" fontId="1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49" fontId="2" fillId="2" borderId="5" xfId="0" applyNumberFormat="1" applyFont="1" applyFill="1" applyBorder="1"/>
    <xf numFmtId="49" fontId="0" fillId="2" borderId="6" xfId="0" applyNumberFormat="1" applyFill="1" applyBorder="1"/>
    <xf numFmtId="0" fontId="3" fillId="2" borderId="0" xfId="0" applyFont="1" applyFill="1" applyBorder="1"/>
    <xf numFmtId="0" fontId="0" fillId="2" borderId="0" xfId="0" applyFill="1" applyBorder="1"/>
    <xf numFmtId="0" fontId="0" fillId="0" borderId="0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49" fontId="0" fillId="0" borderId="13" xfId="0" applyNumberFormat="1" applyBorder="1" applyAlignment="1">
      <alignment horizontal="left"/>
    </xf>
    <xf numFmtId="0" fontId="4" fillId="0" borderId="14" xfId="0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0" fillId="0" borderId="11" xfId="0" applyNumberFormat="1" applyBorder="1"/>
    <xf numFmtId="0" fontId="0" fillId="0" borderId="10" xfId="0" applyNumberFormat="1" applyBorder="1"/>
    <xf numFmtId="0" fontId="0" fillId="0" borderId="12" xfId="0" applyNumberFormat="1" applyBorder="1"/>
    <xf numFmtId="0" fontId="0" fillId="0" borderId="0" xfId="0" applyNumberFormat="1"/>
    <xf numFmtId="3" fontId="0" fillId="0" borderId="12" xfId="0" applyNumberFormat="1" applyBorder="1"/>
    <xf numFmtId="0" fontId="0" fillId="0" borderId="16" xfId="0" applyBorder="1"/>
    <xf numFmtId="0" fontId="0" fillId="0" borderId="14" xfId="0" applyBorder="1"/>
    <xf numFmtId="0" fontId="0" fillId="0" borderId="17" xfId="0" applyBorder="1"/>
    <xf numFmtId="0" fontId="0" fillId="0" borderId="18" xfId="0" applyBorder="1"/>
    <xf numFmtId="0" fontId="0" fillId="0" borderId="5" xfId="0" applyBorder="1"/>
    <xf numFmtId="0" fontId="0" fillId="0" borderId="13" xfId="0" applyBorder="1"/>
    <xf numFmtId="3" fontId="0" fillId="0" borderId="0" xfId="0" applyNumberFormat="1"/>
    <xf numFmtId="0" fontId="5" fillId="0" borderId="19" xfId="0" applyFont="1" applyBorder="1" applyAlignment="1">
      <alignment horizontal="left"/>
    </xf>
    <xf numFmtId="0" fontId="5" fillId="0" borderId="20" xfId="0" applyFont="1" applyBorder="1" applyAlignment="1">
      <alignment horizontal="left"/>
    </xf>
    <xf numFmtId="0" fontId="5" fillId="0" borderId="21" xfId="0" applyFont="1" applyBorder="1" applyAlignment="1">
      <alignment horizontal="left"/>
    </xf>
    <xf numFmtId="0" fontId="1" fillId="0" borderId="22" xfId="0" applyFont="1" applyBorder="1" applyAlignment="1">
      <alignment horizontal="centerContinuous" vertical="center"/>
    </xf>
    <xf numFmtId="0" fontId="6" fillId="0" borderId="23" xfId="0" applyFont="1" applyBorder="1" applyAlignment="1">
      <alignment horizontal="centerContinuous" vertical="center"/>
    </xf>
    <xf numFmtId="0" fontId="0" fillId="0" borderId="23" xfId="0" applyBorder="1" applyAlignment="1">
      <alignment horizontal="centerContinuous" vertical="center"/>
    </xf>
    <xf numFmtId="0" fontId="0" fillId="0" borderId="24" xfId="0" applyBorder="1" applyAlignment="1">
      <alignment horizontal="centerContinuous" vertical="center"/>
    </xf>
    <xf numFmtId="0" fontId="5" fillId="0" borderId="25" xfId="0" applyFont="1" applyBorder="1" applyAlignment="1">
      <alignment horizontal="left"/>
    </xf>
    <xf numFmtId="0" fontId="0" fillId="0" borderId="26" xfId="0" applyBorder="1" applyAlignment="1">
      <alignment horizontal="left"/>
    </xf>
    <xf numFmtId="0" fontId="0" fillId="0" borderId="27" xfId="0" applyBorder="1" applyAlignment="1">
      <alignment horizontal="centerContinuous"/>
    </xf>
    <xf numFmtId="0" fontId="5" fillId="0" borderId="26" xfId="0" applyFont="1" applyBorder="1" applyAlignment="1">
      <alignment horizontal="centerContinuous"/>
    </xf>
    <xf numFmtId="0" fontId="0" fillId="0" borderId="26" xfId="0" applyBorder="1" applyAlignment="1">
      <alignment horizontal="centerContinuous"/>
    </xf>
    <xf numFmtId="0" fontId="0" fillId="0" borderId="28" xfId="0" applyBorder="1"/>
    <xf numFmtId="0" fontId="0" fillId="0" borderId="20" xfId="0" applyBorder="1"/>
    <xf numFmtId="3" fontId="0" fillId="0" borderId="29" xfId="0" applyNumberFormat="1" applyBorder="1"/>
    <xf numFmtId="0" fontId="0" fillId="0" borderId="30" xfId="0" applyBorder="1"/>
    <xf numFmtId="3" fontId="0" fillId="0" borderId="31" xfId="0" applyNumberFormat="1" applyBorder="1"/>
    <xf numFmtId="0" fontId="0" fillId="0" borderId="32" xfId="0" applyBorder="1"/>
    <xf numFmtId="3" fontId="0" fillId="0" borderId="14" xfId="0" applyNumberFormat="1" applyBorder="1"/>
    <xf numFmtId="0" fontId="0" fillId="0" borderId="15" xfId="0" applyBorder="1"/>
    <xf numFmtId="0" fontId="0" fillId="0" borderId="33" xfId="0" applyBorder="1"/>
    <xf numFmtId="0" fontId="0" fillId="0" borderId="34" xfId="0" applyBorder="1"/>
    <xf numFmtId="0" fontId="7" fillId="0" borderId="16" xfId="0" applyFont="1" applyBorder="1"/>
    <xf numFmtId="3" fontId="0" fillId="0" borderId="35" xfId="0" applyNumberFormat="1" applyBorder="1"/>
    <xf numFmtId="0" fontId="0" fillId="0" borderId="36" xfId="0" applyBorder="1"/>
    <xf numFmtId="3" fontId="0" fillId="0" borderId="37" xfId="0" applyNumberFormat="1" applyBorder="1"/>
    <xf numFmtId="0" fontId="0" fillId="0" borderId="38" xfId="0" applyBorder="1"/>
    <xf numFmtId="0" fontId="0" fillId="0" borderId="39" xfId="0" applyBorder="1"/>
    <xf numFmtId="0" fontId="0" fillId="0" borderId="0" xfId="0" applyBorder="1" applyAlignment="1">
      <alignment horizontal="right"/>
    </xf>
    <xf numFmtId="164" fontId="0" fillId="0" borderId="0" xfId="0" applyNumberFormat="1" applyBorder="1"/>
    <xf numFmtId="0" fontId="0" fillId="0" borderId="11" xfId="0" applyNumberFormat="1" applyBorder="1" applyAlignment="1">
      <alignment horizontal="right"/>
    </xf>
    <xf numFmtId="165" fontId="0" fillId="0" borderId="14" xfId="0" applyNumberFormat="1" applyBorder="1"/>
    <xf numFmtId="165" fontId="0" fillId="0" borderId="0" xfId="0" applyNumberFormat="1" applyBorder="1"/>
    <xf numFmtId="0" fontId="6" fillId="0" borderId="36" xfId="0" applyFont="1" applyFill="1" applyBorder="1"/>
    <xf numFmtId="0" fontId="6" fillId="0" borderId="37" xfId="0" applyFont="1" applyFill="1" applyBorder="1"/>
    <xf numFmtId="0" fontId="6" fillId="0" borderId="40" xfId="0" applyFont="1" applyFill="1" applyBorder="1"/>
    <xf numFmtId="165" fontId="6" fillId="0" borderId="37" xfId="0" applyNumberFormat="1" applyFont="1" applyFill="1" applyBorder="1"/>
    <xf numFmtId="0" fontId="6" fillId="0" borderId="41" xfId="0" applyFont="1" applyFill="1" applyBorder="1"/>
    <xf numFmtId="0" fontId="6" fillId="0" borderId="0" xfId="0" applyFont="1"/>
    <xf numFmtId="0" fontId="0" fillId="0" borderId="0" xfId="0" applyAlignment="1"/>
    <xf numFmtId="0" fontId="8" fillId="0" borderId="0" xfId="0" applyFont="1" applyAlignment="1">
      <alignment horizontal="left" vertical="top" wrapText="1"/>
    </xf>
    <xf numFmtId="0" fontId="0" fillId="0" borderId="0" xfId="0" applyAlignment="1">
      <alignment vertical="justify"/>
    </xf>
    <xf numFmtId="0" fontId="0" fillId="0" borderId="0" xfId="0" applyAlignment="1">
      <alignment horizontal="left" wrapText="1"/>
    </xf>
    <xf numFmtId="0" fontId="9" fillId="0" borderId="42" xfId="1" applyFont="1" applyBorder="1" applyAlignment="1">
      <alignment horizontal="center"/>
    </xf>
    <xf numFmtId="0" fontId="9" fillId="0" borderId="43" xfId="1" applyFont="1" applyBorder="1" applyAlignment="1">
      <alignment horizontal="center"/>
    </xf>
    <xf numFmtId="0" fontId="3" fillId="0" borderId="44" xfId="1" applyFont="1" applyBorder="1"/>
    <xf numFmtId="0" fontId="9" fillId="0" borderId="44" xfId="1" applyBorder="1"/>
    <xf numFmtId="0" fontId="9" fillId="0" borderId="44" xfId="1" applyBorder="1" applyAlignment="1">
      <alignment horizontal="right"/>
    </xf>
    <xf numFmtId="0" fontId="9" fillId="0" borderId="44" xfId="1" applyFont="1" applyBorder="1"/>
    <xf numFmtId="0" fontId="0" fillId="0" borderId="44" xfId="0" applyNumberFormat="1" applyBorder="1" applyAlignment="1">
      <alignment horizontal="left"/>
    </xf>
    <xf numFmtId="0" fontId="0" fillId="0" borderId="45" xfId="0" applyNumberFormat="1" applyBorder="1"/>
    <xf numFmtId="0" fontId="9" fillId="0" borderId="46" xfId="1" applyFont="1" applyBorder="1" applyAlignment="1">
      <alignment horizontal="center"/>
    </xf>
    <xf numFmtId="0" fontId="9" fillId="0" borderId="47" xfId="1" applyFont="1" applyBorder="1" applyAlignment="1">
      <alignment horizontal="center"/>
    </xf>
    <xf numFmtId="0" fontId="3" fillId="0" borderId="48" xfId="1" applyFont="1" applyBorder="1"/>
    <xf numFmtId="0" fontId="9" fillId="0" borderId="48" xfId="1" applyBorder="1"/>
    <xf numFmtId="0" fontId="9" fillId="0" borderId="48" xfId="1" applyBorder="1" applyAlignment="1">
      <alignment horizontal="right"/>
    </xf>
    <xf numFmtId="0" fontId="9" fillId="0" borderId="48" xfId="1" applyFont="1" applyBorder="1" applyAlignment="1">
      <alignment horizontal="left"/>
    </xf>
    <xf numFmtId="0" fontId="9" fillId="0" borderId="49" xfId="1" applyFont="1" applyBorder="1" applyAlignment="1">
      <alignment horizontal="left"/>
    </xf>
    <xf numFmtId="49" fontId="1" fillId="0" borderId="0" xfId="0" applyNumberFormat="1" applyFont="1" applyAlignment="1">
      <alignment horizontal="centerContinuous"/>
    </xf>
    <xf numFmtId="0" fontId="1" fillId="0" borderId="0" xfId="0" applyFont="1" applyBorder="1" applyAlignment="1">
      <alignment horizontal="centerContinuous"/>
    </xf>
    <xf numFmtId="49" fontId="5" fillId="0" borderId="25" xfId="0" applyNumberFormat="1" applyFont="1" applyFill="1" applyBorder="1"/>
    <xf numFmtId="0" fontId="5" fillId="0" borderId="26" xfId="0" applyFont="1" applyFill="1" applyBorder="1"/>
    <xf numFmtId="0" fontId="5" fillId="0" borderId="27" xfId="0" applyFont="1" applyFill="1" applyBorder="1"/>
    <xf numFmtId="0" fontId="5" fillId="0" borderId="50" xfId="0" applyFont="1" applyFill="1" applyBorder="1"/>
    <xf numFmtId="0" fontId="5" fillId="0" borderId="51" xfId="0" applyFont="1" applyFill="1" applyBorder="1"/>
    <xf numFmtId="0" fontId="5" fillId="0" borderId="52" xfId="0" applyFont="1" applyFill="1" applyBorder="1"/>
    <xf numFmtId="0" fontId="10" fillId="0" borderId="0" xfId="0" applyFont="1" applyFill="1" applyBorder="1"/>
    <xf numFmtId="0" fontId="0" fillId="0" borderId="0" xfId="0" applyFill="1" applyBorder="1"/>
    <xf numFmtId="3" fontId="7" fillId="0" borderId="7" xfId="0" applyNumberFormat="1" applyFont="1" applyFill="1" applyBorder="1"/>
    <xf numFmtId="0" fontId="5" fillId="0" borderId="25" xfId="0" applyFont="1" applyFill="1" applyBorder="1"/>
    <xf numFmtId="3" fontId="5" fillId="0" borderId="27" xfId="0" applyNumberFormat="1" applyFont="1" applyFill="1" applyBorder="1"/>
    <xf numFmtId="3" fontId="5" fillId="0" borderId="50" xfId="0" applyNumberFormat="1" applyFont="1" applyFill="1" applyBorder="1"/>
    <xf numFmtId="3" fontId="5" fillId="0" borderId="51" xfId="0" applyNumberFormat="1" applyFont="1" applyFill="1" applyBorder="1"/>
    <xf numFmtId="3" fontId="5" fillId="0" borderId="52" xfId="0" applyNumberFormat="1" applyFont="1" applyFill="1" applyBorder="1"/>
    <xf numFmtId="0" fontId="5" fillId="0" borderId="0" xfId="0" applyFont="1"/>
    <xf numFmtId="0" fontId="1" fillId="0" borderId="0" xfId="0" applyFont="1" applyFill="1" applyAlignment="1">
      <alignment horizontal="centerContinuous"/>
    </xf>
    <xf numFmtId="3" fontId="1" fillId="0" borderId="0" xfId="0" applyNumberFormat="1" applyFont="1" applyFill="1" applyAlignment="1">
      <alignment horizontal="centerContinuous"/>
    </xf>
    <xf numFmtId="0" fontId="0" fillId="0" borderId="0" xfId="0" applyFill="1"/>
    <xf numFmtId="0" fontId="11" fillId="0" borderId="30" xfId="0" applyFont="1" applyFill="1" applyBorder="1"/>
    <xf numFmtId="0" fontId="11" fillId="0" borderId="31" xfId="0" applyFont="1" applyFill="1" applyBorder="1"/>
    <xf numFmtId="0" fontId="0" fillId="0" borderId="55" xfId="0" applyFill="1" applyBorder="1"/>
    <xf numFmtId="0" fontId="11" fillId="0" borderId="56" xfId="0" applyFont="1" applyFill="1" applyBorder="1" applyAlignment="1">
      <alignment horizontal="right"/>
    </xf>
    <xf numFmtId="0" fontId="11" fillId="0" borderId="31" xfId="0" applyFont="1" applyFill="1" applyBorder="1" applyAlignment="1">
      <alignment horizontal="right"/>
    </xf>
    <xf numFmtId="0" fontId="11" fillId="0" borderId="32" xfId="0" applyFont="1" applyFill="1" applyBorder="1" applyAlignment="1">
      <alignment horizontal="center"/>
    </xf>
    <xf numFmtId="4" fontId="12" fillId="0" borderId="31" xfId="0" applyNumberFormat="1" applyFont="1" applyFill="1" applyBorder="1" applyAlignment="1">
      <alignment horizontal="right"/>
    </xf>
    <xf numFmtId="4" fontId="12" fillId="0" borderId="55" xfId="0" applyNumberFormat="1" applyFont="1" applyFill="1" applyBorder="1" applyAlignment="1">
      <alignment horizontal="right"/>
    </xf>
    <xf numFmtId="0" fontId="7" fillId="0" borderId="34" xfId="0" applyFont="1" applyFill="1" applyBorder="1"/>
    <xf numFmtId="0" fontId="7" fillId="0" borderId="20" xfId="0" applyFont="1" applyFill="1" applyBorder="1"/>
    <xf numFmtId="0" fontId="7" fillId="0" borderId="21" xfId="0" applyFont="1" applyFill="1" applyBorder="1"/>
    <xf numFmtId="3" fontId="7" fillId="0" borderId="33" xfId="0" applyNumberFormat="1" applyFont="1" applyFill="1" applyBorder="1" applyAlignment="1">
      <alignment horizontal="right"/>
    </xf>
    <xf numFmtId="166" fontId="7" fillId="0" borderId="57" xfId="0" applyNumberFormat="1" applyFont="1" applyFill="1" applyBorder="1" applyAlignment="1">
      <alignment horizontal="right"/>
    </xf>
    <xf numFmtId="3" fontId="7" fillId="0" borderId="58" xfId="0" applyNumberFormat="1" applyFont="1" applyFill="1" applyBorder="1" applyAlignment="1">
      <alignment horizontal="right"/>
    </xf>
    <xf numFmtId="4" fontId="7" fillId="0" borderId="20" xfId="0" applyNumberFormat="1" applyFont="1" applyFill="1" applyBorder="1" applyAlignment="1">
      <alignment horizontal="right"/>
    </xf>
    <xf numFmtId="3" fontId="7" fillId="0" borderId="21" xfId="0" applyNumberFormat="1" applyFont="1" applyFill="1" applyBorder="1" applyAlignment="1">
      <alignment horizontal="right"/>
    </xf>
    <xf numFmtId="0" fontId="0" fillId="0" borderId="36" xfId="0" applyFill="1" applyBorder="1"/>
    <xf numFmtId="0" fontId="5" fillId="0" borderId="37" xfId="0" applyFont="1" applyFill="1" applyBorder="1"/>
    <xf numFmtId="0" fontId="0" fillId="0" borderId="37" xfId="0" applyFill="1" applyBorder="1"/>
    <xf numFmtId="4" fontId="0" fillId="0" borderId="59" xfId="0" applyNumberFormat="1" applyFill="1" applyBorder="1"/>
    <xf numFmtId="4" fontId="0" fillId="0" borderId="36" xfId="0" applyNumberFormat="1" applyFill="1" applyBorder="1"/>
    <xf numFmtId="4" fontId="0" fillId="0" borderId="37" xfId="0" applyNumberFormat="1" applyFill="1" applyBorder="1"/>
    <xf numFmtId="3" fontId="5" fillId="0" borderId="37" xfId="0" applyNumberFormat="1" applyFont="1" applyFill="1" applyBorder="1" applyAlignment="1">
      <alignment horizontal="right"/>
    </xf>
    <xf numFmtId="3" fontId="5" fillId="0" borderId="59" xfId="0" applyNumberFormat="1" applyFont="1" applyFill="1" applyBorder="1" applyAlignment="1">
      <alignment horizontal="right"/>
    </xf>
    <xf numFmtId="3" fontId="10" fillId="0" borderId="0" xfId="0" applyNumberFormat="1" applyFont="1"/>
    <xf numFmtId="4" fontId="10" fillId="0" borderId="0" xfId="0" applyNumberFormat="1" applyFont="1"/>
    <xf numFmtId="4" fontId="0" fillId="0" borderId="0" xfId="0" applyNumberFormat="1"/>
    <xf numFmtId="0" fontId="13" fillId="0" borderId="0" xfId="1" applyFont="1" applyAlignment="1">
      <alignment horizontal="center"/>
    </xf>
    <xf numFmtId="0" fontId="9" fillId="0" borderId="0" xfId="1"/>
    <xf numFmtId="0" fontId="9" fillId="0" borderId="0" xfId="1" applyFill="1"/>
    <xf numFmtId="0" fontId="14" fillId="0" borderId="0" xfId="1" applyFont="1" applyFill="1" applyAlignment="1">
      <alignment horizontal="centerContinuous"/>
    </xf>
    <xf numFmtId="0" fontId="15" fillId="0" borderId="0" xfId="1" applyFont="1" applyFill="1" applyAlignment="1">
      <alignment horizontal="centerContinuous"/>
    </xf>
    <xf numFmtId="0" fontId="15" fillId="0" borderId="0" xfId="1" applyFont="1" applyFill="1" applyAlignment="1">
      <alignment horizontal="right"/>
    </xf>
    <xf numFmtId="0" fontId="9" fillId="0" borderId="42" xfId="1" applyFont="1" applyFill="1" applyBorder="1" applyAlignment="1">
      <alignment horizontal="center"/>
    </xf>
    <xf numFmtId="0" fontId="9" fillId="0" borderId="43" xfId="1" applyFont="1" applyFill="1" applyBorder="1" applyAlignment="1">
      <alignment horizontal="center"/>
    </xf>
    <xf numFmtId="0" fontId="3" fillId="0" borderId="44" xfId="1" applyFont="1" applyFill="1" applyBorder="1"/>
    <xf numFmtId="0" fontId="9" fillId="0" borderId="44" xfId="1" applyFill="1" applyBorder="1"/>
    <xf numFmtId="0" fontId="10" fillId="0" borderId="44" xfId="1" applyFont="1" applyFill="1" applyBorder="1" applyAlignment="1">
      <alignment horizontal="right"/>
    </xf>
    <xf numFmtId="0" fontId="9" fillId="0" borderId="44" xfId="1" applyFill="1" applyBorder="1" applyAlignment="1">
      <alignment horizontal="left"/>
    </xf>
    <xf numFmtId="0" fontId="9" fillId="0" borderId="45" xfId="1" applyFill="1" applyBorder="1"/>
    <xf numFmtId="49" fontId="9" fillId="0" borderId="46" xfId="1" applyNumberFormat="1" applyFont="1" applyFill="1" applyBorder="1" applyAlignment="1">
      <alignment horizontal="center"/>
    </xf>
    <xf numFmtId="0" fontId="9" fillId="0" borderId="47" xfId="1" applyFont="1" applyFill="1" applyBorder="1" applyAlignment="1">
      <alignment horizontal="center"/>
    </xf>
    <xf numFmtId="0" fontId="3" fillId="0" borderId="48" xfId="1" applyFont="1" applyFill="1" applyBorder="1"/>
    <xf numFmtId="0" fontId="9" fillId="0" borderId="48" xfId="1" applyFill="1" applyBorder="1"/>
    <xf numFmtId="0" fontId="9" fillId="0" borderId="48" xfId="1" applyFill="1" applyBorder="1" applyAlignment="1">
      <alignment horizontal="center" shrinkToFit="1"/>
    </xf>
    <xf numFmtId="0" fontId="9" fillId="0" borderId="49" xfId="1" applyFill="1" applyBorder="1" applyAlignment="1">
      <alignment horizontal="center" shrinkToFit="1"/>
    </xf>
    <xf numFmtId="0" fontId="10" fillId="0" borderId="0" xfId="1" applyFont="1" applyFill="1"/>
    <xf numFmtId="0" fontId="9" fillId="0" borderId="0" xfId="1" applyFont="1" applyFill="1"/>
    <xf numFmtId="0" fontId="9" fillId="0" borderId="0" xfId="1" applyFill="1" applyAlignment="1">
      <alignment horizontal="right"/>
    </xf>
    <xf numFmtId="0" fontId="9" fillId="0" borderId="0" xfId="1" applyFill="1" applyAlignment="1"/>
    <xf numFmtId="49" fontId="4" fillId="0" borderId="57" xfId="1" applyNumberFormat="1" applyFont="1" applyFill="1" applyBorder="1"/>
    <xf numFmtId="0" fontId="4" fillId="0" borderId="15" xfId="1" applyFont="1" applyFill="1" applyBorder="1" applyAlignment="1">
      <alignment horizontal="center"/>
    </xf>
    <xf numFmtId="0" fontId="4" fillId="0" borderId="15" xfId="1" applyNumberFormat="1" applyFont="1" applyFill="1" applyBorder="1" applyAlignment="1">
      <alignment horizontal="center"/>
    </xf>
    <xf numFmtId="0" fontId="4" fillId="0" borderId="57" xfId="1" applyFont="1" applyFill="1" applyBorder="1" applyAlignment="1">
      <alignment horizontal="center"/>
    </xf>
    <xf numFmtId="0" fontId="5" fillId="0" borderId="53" xfId="1" applyFont="1" applyFill="1" applyBorder="1" applyAlignment="1">
      <alignment horizontal="center"/>
    </xf>
    <xf numFmtId="49" fontId="5" fillId="0" borderId="53" xfId="1" applyNumberFormat="1" applyFont="1" applyFill="1" applyBorder="1" applyAlignment="1">
      <alignment horizontal="left"/>
    </xf>
    <xf numFmtId="0" fontId="5" fillId="0" borderId="53" xfId="1" applyFont="1" applyFill="1" applyBorder="1"/>
    <xf numFmtId="0" fontId="9" fillId="0" borderId="53" xfId="1" applyFill="1" applyBorder="1" applyAlignment="1">
      <alignment horizontal="center"/>
    </xf>
    <xf numFmtId="0" fontId="9" fillId="0" borderId="53" xfId="1" applyNumberFormat="1" applyFill="1" applyBorder="1" applyAlignment="1">
      <alignment horizontal="right"/>
    </xf>
    <xf numFmtId="0" fontId="9" fillId="0" borderId="53" xfId="1" applyNumberFormat="1" applyFill="1" applyBorder="1"/>
    <xf numFmtId="0" fontId="9" fillId="0" borderId="0" xfId="1" applyNumberFormat="1"/>
    <xf numFmtId="0" fontId="16" fillId="0" borderId="0" xfId="1" applyFont="1"/>
    <xf numFmtId="0" fontId="7" fillId="0" borderId="53" xfId="1" applyFont="1" applyFill="1" applyBorder="1" applyAlignment="1">
      <alignment horizontal="center"/>
    </xf>
    <xf numFmtId="49" fontId="8" fillId="0" borderId="53" xfId="1" applyNumberFormat="1" applyFont="1" applyFill="1" applyBorder="1" applyAlignment="1">
      <alignment horizontal="left"/>
    </xf>
    <xf numFmtId="0" fontId="8" fillId="0" borderId="53" xfId="1" applyFont="1" applyFill="1" applyBorder="1" applyAlignment="1">
      <alignment wrapText="1"/>
    </xf>
    <xf numFmtId="49" fontId="17" fillId="0" borderId="53" xfId="1" applyNumberFormat="1" applyFont="1" applyFill="1" applyBorder="1" applyAlignment="1">
      <alignment horizontal="center" shrinkToFit="1"/>
    </xf>
    <xf numFmtId="4" fontId="17" fillId="0" borderId="53" xfId="1" applyNumberFormat="1" applyFont="1" applyFill="1" applyBorder="1" applyAlignment="1">
      <alignment horizontal="right"/>
    </xf>
    <xf numFmtId="4" fontId="17" fillId="0" borderId="53" xfId="1" applyNumberFormat="1" applyFont="1" applyFill="1" applyBorder="1"/>
    <xf numFmtId="0" fontId="10" fillId="0" borderId="53" xfId="1" applyFont="1" applyFill="1" applyBorder="1" applyAlignment="1">
      <alignment horizontal="center"/>
    </xf>
    <xf numFmtId="49" fontId="10" fillId="0" borderId="53" xfId="1" applyNumberFormat="1" applyFont="1" applyFill="1" applyBorder="1" applyAlignment="1">
      <alignment horizontal="left"/>
    </xf>
    <xf numFmtId="0" fontId="18" fillId="0" borderId="13" xfId="1" applyFont="1" applyFill="1" applyBorder="1" applyAlignment="1">
      <alignment horizontal="left" wrapText="1"/>
    </xf>
    <xf numFmtId="0" fontId="0" fillId="0" borderId="0" xfId="0" applyFill="1" applyAlignment="1">
      <alignment horizontal="left" wrapText="1"/>
    </xf>
    <xf numFmtId="4" fontId="18" fillId="0" borderId="53" xfId="1" applyNumberFormat="1" applyFont="1" applyFill="1" applyBorder="1" applyAlignment="1">
      <alignment horizontal="right" wrapText="1"/>
    </xf>
    <xf numFmtId="0" fontId="18" fillId="0" borderId="53" xfId="1" applyFont="1" applyFill="1" applyBorder="1" applyAlignment="1">
      <alignment horizontal="left" wrapText="1"/>
    </xf>
    <xf numFmtId="0" fontId="18" fillId="0" borderId="53" xfId="0" applyFont="1" applyFill="1" applyBorder="1" applyAlignment="1">
      <alignment horizontal="right"/>
    </xf>
    <xf numFmtId="0" fontId="19" fillId="0" borderId="0" xfId="1" applyFont="1"/>
    <xf numFmtId="0" fontId="9" fillId="0" borderId="60" xfId="1" applyFill="1" applyBorder="1" applyAlignment="1">
      <alignment horizontal="center"/>
    </xf>
    <xf numFmtId="49" fontId="3" fillId="0" borderId="60" xfId="1" applyNumberFormat="1" applyFont="1" applyFill="1" applyBorder="1" applyAlignment="1">
      <alignment horizontal="left"/>
    </xf>
    <xf numFmtId="0" fontId="3" fillId="0" borderId="60" xfId="1" applyFont="1" applyFill="1" applyBorder="1"/>
    <xf numFmtId="4" fontId="9" fillId="0" borderId="60" xfId="1" applyNumberFormat="1" applyFill="1" applyBorder="1" applyAlignment="1">
      <alignment horizontal="right"/>
    </xf>
    <xf numFmtId="4" fontId="5" fillId="0" borderId="60" xfId="1" applyNumberFormat="1" applyFont="1" applyFill="1" applyBorder="1"/>
    <xf numFmtId="3" fontId="9" fillId="0" borderId="0" xfId="1" applyNumberFormat="1"/>
    <xf numFmtId="0" fontId="9" fillId="0" borderId="0" xfId="1" applyBorder="1"/>
    <xf numFmtId="0" fontId="20" fillId="0" borderId="0" xfId="1" applyFont="1" applyAlignment="1"/>
    <xf numFmtId="0" fontId="9" fillId="0" borderId="0" xfId="1" applyAlignment="1">
      <alignment horizontal="right"/>
    </xf>
    <xf numFmtId="0" fontId="21" fillId="0" borderId="0" xfId="1" applyFont="1" applyBorder="1"/>
    <xf numFmtId="3" fontId="21" fillId="0" borderId="0" xfId="1" applyNumberFormat="1" applyFont="1" applyBorder="1" applyAlignment="1">
      <alignment horizontal="right"/>
    </xf>
    <xf numFmtId="4" fontId="21" fillId="0" borderId="0" xfId="1" applyNumberFormat="1" applyFont="1" applyBorder="1"/>
    <xf numFmtId="0" fontId="20" fillId="0" borderId="0" xfId="1" applyFont="1" applyBorder="1" applyAlignment="1"/>
    <xf numFmtId="0" fontId="9" fillId="0" borderId="0" xfId="1" applyBorder="1" applyAlignment="1">
      <alignment horizontal="right"/>
    </xf>
    <xf numFmtId="49" fontId="10" fillId="0" borderId="5" xfId="0" applyNumberFormat="1" applyFont="1" applyFill="1" applyBorder="1"/>
    <xf numFmtId="3" fontId="7" fillId="0" borderId="6" xfId="0" applyNumberFormat="1" applyFont="1" applyFill="1" applyBorder="1"/>
    <xf numFmtId="3" fontId="7" fillId="0" borderId="53" xfId="0" applyNumberFormat="1" applyFont="1" applyFill="1" applyBorder="1"/>
    <xf numFmtId="3" fontId="7" fillId="0" borderId="54" xfId="0" applyNumberFormat="1" applyFont="1" applyFill="1" applyBorder="1"/>
  </cellXfs>
  <cellStyles count="2">
    <cellStyle name="Normální" xfId="0" builtinId="0"/>
    <cellStyle name="normální_POL.XL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/>
  <dimension ref="A1:BE55"/>
  <sheetViews>
    <sheetView tabSelected="1" workbookViewId="0">
      <selection activeCell="C4" sqref="C4"/>
    </sheetView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2.5703125" customWidth="1"/>
    <col min="6" max="6" width="19.7109375" customWidth="1"/>
    <col min="7" max="7" width="14.140625" customWidth="1"/>
  </cols>
  <sheetData>
    <row r="1" spans="1:57" ht="21.75" customHeight="1" x14ac:dyDescent="0.25">
      <c r="A1" s="1" t="s">
        <v>0</v>
      </c>
      <c r="B1" s="2"/>
      <c r="C1" s="2"/>
      <c r="D1" s="2"/>
      <c r="E1" s="2"/>
      <c r="F1" s="2"/>
      <c r="G1" s="2"/>
    </row>
    <row r="2" spans="1:57" ht="15" customHeight="1" thickBot="1" x14ac:dyDescent="0.25"/>
    <row r="3" spans="1:57" ht="12.95" customHeight="1" x14ac:dyDescent="0.2">
      <c r="A3" s="3" t="s">
        <v>1</v>
      </c>
      <c r="B3" s="4"/>
      <c r="C3" s="5" t="s">
        <v>2</v>
      </c>
      <c r="D3" s="5"/>
      <c r="E3" s="5"/>
      <c r="F3" s="5" t="s">
        <v>3</v>
      </c>
      <c r="G3" s="6"/>
    </row>
    <row r="4" spans="1:57" ht="12.95" customHeight="1" x14ac:dyDescent="0.2">
      <c r="A4" s="7"/>
      <c r="B4" s="8"/>
      <c r="C4" s="9" t="s">
        <v>70</v>
      </c>
      <c r="D4" s="10"/>
      <c r="E4" s="10"/>
      <c r="F4" s="11"/>
      <c r="G4" s="12"/>
    </row>
    <row r="5" spans="1:57" ht="12.95" customHeight="1" x14ac:dyDescent="0.2">
      <c r="A5" s="13" t="s">
        <v>5</v>
      </c>
      <c r="B5" s="14"/>
      <c r="C5" s="15" t="s">
        <v>6</v>
      </c>
      <c r="D5" s="15"/>
      <c r="E5" s="15"/>
      <c r="F5" s="16" t="s">
        <v>7</v>
      </c>
      <c r="G5" s="17"/>
    </row>
    <row r="6" spans="1:57" ht="12.95" customHeight="1" x14ac:dyDescent="0.2">
      <c r="A6" s="7"/>
      <c r="B6" s="8"/>
      <c r="C6" s="9" t="s">
        <v>69</v>
      </c>
      <c r="D6" s="10"/>
      <c r="E6" s="10"/>
      <c r="F6" s="18"/>
      <c r="G6" s="12"/>
    </row>
    <row r="7" spans="1:57" x14ac:dyDescent="0.2">
      <c r="A7" s="13" t="s">
        <v>8</v>
      </c>
      <c r="B7" s="15"/>
      <c r="C7" s="19"/>
      <c r="D7" s="20"/>
      <c r="E7" s="21" t="s">
        <v>9</v>
      </c>
      <c r="F7" s="22"/>
      <c r="G7" s="23">
        <v>0</v>
      </c>
      <c r="H7" s="24"/>
      <c r="I7" s="24"/>
    </row>
    <row r="8" spans="1:57" x14ac:dyDescent="0.2">
      <c r="A8" s="13" t="s">
        <v>10</v>
      </c>
      <c r="B8" s="15"/>
      <c r="C8" s="19" t="s">
        <v>133</v>
      </c>
      <c r="D8" s="20"/>
      <c r="E8" s="16" t="s">
        <v>11</v>
      </c>
      <c r="F8" s="15"/>
      <c r="G8" s="25">
        <f>IF(PocetMJ=0,,ROUND((F30+F32)/PocetMJ,1))</f>
        <v>0</v>
      </c>
    </row>
    <row r="9" spans="1:57" x14ac:dyDescent="0.2">
      <c r="A9" s="26" t="s">
        <v>12</v>
      </c>
      <c r="B9" s="27"/>
      <c r="C9" s="27"/>
      <c r="D9" s="27"/>
      <c r="E9" s="28" t="s">
        <v>13</v>
      </c>
      <c r="F9" s="27"/>
      <c r="G9" s="29"/>
    </row>
    <row r="10" spans="1:57" x14ac:dyDescent="0.2">
      <c r="A10" s="30" t="s">
        <v>14</v>
      </c>
      <c r="B10" s="11"/>
      <c r="C10" s="11"/>
      <c r="D10" s="11"/>
      <c r="E10" s="31" t="s">
        <v>15</v>
      </c>
      <c r="F10" s="11"/>
      <c r="G10" s="12"/>
      <c r="BA10" s="32"/>
      <c r="BB10" s="32"/>
      <c r="BC10" s="32"/>
      <c r="BD10" s="32"/>
      <c r="BE10" s="32"/>
    </row>
    <row r="11" spans="1:57" x14ac:dyDescent="0.2">
      <c r="A11" s="30"/>
      <c r="B11" s="11"/>
      <c r="C11" s="11"/>
      <c r="D11" s="11"/>
      <c r="E11" s="33" t="s">
        <v>132</v>
      </c>
      <c r="F11" s="34"/>
      <c r="G11" s="35"/>
    </row>
    <row r="12" spans="1:57" ht="28.5" customHeight="1" thickBot="1" x14ac:dyDescent="0.25">
      <c r="A12" s="36" t="s">
        <v>16</v>
      </c>
      <c r="B12" s="37"/>
      <c r="C12" s="37"/>
      <c r="D12" s="37"/>
      <c r="E12" s="38"/>
      <c r="F12" s="38"/>
      <c r="G12" s="39"/>
    </row>
    <row r="13" spans="1:57" ht="17.25" customHeight="1" thickBot="1" x14ac:dyDescent="0.25">
      <c r="A13" s="40" t="s">
        <v>17</v>
      </c>
      <c r="B13" s="41"/>
      <c r="C13" s="42"/>
      <c r="D13" s="43" t="s">
        <v>18</v>
      </c>
      <c r="E13" s="44"/>
      <c r="F13" s="44"/>
      <c r="G13" s="42"/>
    </row>
    <row r="14" spans="1:57" ht="15.95" customHeight="1" x14ac:dyDescent="0.2">
      <c r="A14" s="45"/>
      <c r="B14" s="46" t="s">
        <v>19</v>
      </c>
      <c r="C14" s="47">
        <f>Dodavka</f>
        <v>0</v>
      </c>
      <c r="D14" s="48" t="str">
        <f>Rekapitulace!A17</f>
        <v>Mimořádně ztížené dopravní podmínky 3,5%</v>
      </c>
      <c r="E14" s="49"/>
      <c r="F14" s="50"/>
      <c r="G14" s="47">
        <f>Rekapitulace!I17</f>
        <v>0</v>
      </c>
    </row>
    <row r="15" spans="1:57" ht="15.95" customHeight="1" x14ac:dyDescent="0.2">
      <c r="A15" s="45" t="s">
        <v>20</v>
      </c>
      <c r="B15" s="46" t="s">
        <v>21</v>
      </c>
      <c r="C15" s="47">
        <f>Mont</f>
        <v>0</v>
      </c>
      <c r="D15" s="26" t="str">
        <f>Rekapitulace!A18</f>
        <v>Provozní vlivy 0,9%</v>
      </c>
      <c r="E15" s="51"/>
      <c r="F15" s="52"/>
      <c r="G15" s="47">
        <f>Rekapitulace!I18</f>
        <v>0</v>
      </c>
    </row>
    <row r="16" spans="1:57" ht="15.95" customHeight="1" x14ac:dyDescent="0.2">
      <c r="A16" s="45" t="s">
        <v>22</v>
      </c>
      <c r="B16" s="46" t="s">
        <v>23</v>
      </c>
      <c r="C16" s="47">
        <f>HSV</f>
        <v>0</v>
      </c>
      <c r="D16" s="26" t="str">
        <f>Rekapitulace!A19</f>
        <v>Zařízení staveniště 2,5%</v>
      </c>
      <c r="E16" s="51"/>
      <c r="F16" s="52"/>
      <c r="G16" s="47">
        <f>Rekapitulace!I19</f>
        <v>0</v>
      </c>
    </row>
    <row r="17" spans="1:7" ht="15.95" customHeight="1" x14ac:dyDescent="0.2">
      <c r="A17" s="53" t="s">
        <v>24</v>
      </c>
      <c r="B17" s="46" t="s">
        <v>25</v>
      </c>
      <c r="C17" s="47">
        <f>PSV</f>
        <v>0</v>
      </c>
      <c r="D17" s="26"/>
      <c r="E17" s="51"/>
      <c r="F17" s="52"/>
      <c r="G17" s="47"/>
    </row>
    <row r="18" spans="1:7" ht="15.95" customHeight="1" x14ac:dyDescent="0.2">
      <c r="A18" s="54" t="s">
        <v>26</v>
      </c>
      <c r="B18" s="46"/>
      <c r="C18" s="47">
        <f>SUM(C14:C17)</f>
        <v>0</v>
      </c>
      <c r="D18" s="55"/>
      <c r="E18" s="51"/>
      <c r="F18" s="52"/>
      <c r="G18" s="47"/>
    </row>
    <row r="19" spans="1:7" ht="15.95" customHeight="1" x14ac:dyDescent="0.2">
      <c r="A19" s="54"/>
      <c r="B19" s="46"/>
      <c r="C19" s="47"/>
      <c r="D19" s="26"/>
      <c r="E19" s="51"/>
      <c r="F19" s="52"/>
      <c r="G19" s="47"/>
    </row>
    <row r="20" spans="1:7" ht="15.95" customHeight="1" x14ac:dyDescent="0.2">
      <c r="A20" s="54" t="s">
        <v>27</v>
      </c>
      <c r="B20" s="46"/>
      <c r="C20" s="47">
        <f>HZS</f>
        <v>0</v>
      </c>
      <c r="D20" s="26"/>
      <c r="E20" s="51"/>
      <c r="F20" s="52"/>
      <c r="G20" s="47"/>
    </row>
    <row r="21" spans="1:7" ht="15.95" customHeight="1" x14ac:dyDescent="0.2">
      <c r="A21" s="30" t="s">
        <v>28</v>
      </c>
      <c r="B21" s="11"/>
      <c r="C21" s="47">
        <f>C18+C20</f>
        <v>0</v>
      </c>
      <c r="D21" s="26" t="s">
        <v>29</v>
      </c>
      <c r="E21" s="51"/>
      <c r="F21" s="52"/>
      <c r="G21" s="47">
        <f>G22-SUM(G14:G20)</f>
        <v>0</v>
      </c>
    </row>
    <row r="22" spans="1:7" ht="15.95" customHeight="1" thickBot="1" x14ac:dyDescent="0.25">
      <c r="A22" s="26" t="s">
        <v>30</v>
      </c>
      <c r="B22" s="27"/>
      <c r="C22" s="56">
        <f>C21+G22</f>
        <v>0</v>
      </c>
      <c r="D22" s="57" t="s">
        <v>31</v>
      </c>
      <c r="E22" s="58"/>
      <c r="F22" s="59"/>
      <c r="G22" s="47">
        <f>VRN</f>
        <v>0</v>
      </c>
    </row>
    <row r="23" spans="1:7" x14ac:dyDescent="0.2">
      <c r="A23" s="3" t="s">
        <v>32</v>
      </c>
      <c r="B23" s="5"/>
      <c r="C23" s="60" t="s">
        <v>33</v>
      </c>
      <c r="D23" s="5"/>
      <c r="E23" s="60" t="s">
        <v>34</v>
      </c>
      <c r="F23" s="5"/>
      <c r="G23" s="6"/>
    </row>
    <row r="24" spans="1:7" x14ac:dyDescent="0.2">
      <c r="A24" s="13"/>
      <c r="B24" s="15"/>
      <c r="C24" s="16" t="s">
        <v>35</v>
      </c>
      <c r="D24" s="15"/>
      <c r="E24" s="16" t="s">
        <v>35</v>
      </c>
      <c r="F24" s="15"/>
      <c r="G24" s="17"/>
    </row>
    <row r="25" spans="1:7" x14ac:dyDescent="0.2">
      <c r="A25" s="30" t="s">
        <v>36</v>
      </c>
      <c r="B25" s="61"/>
      <c r="C25" s="31" t="s">
        <v>36</v>
      </c>
      <c r="D25" s="11"/>
      <c r="E25" s="31" t="s">
        <v>36</v>
      </c>
      <c r="F25" s="11"/>
      <c r="G25" s="12"/>
    </row>
    <row r="26" spans="1:7" x14ac:dyDescent="0.2">
      <c r="A26" s="30"/>
      <c r="B26" s="62"/>
      <c r="C26" s="31" t="s">
        <v>37</v>
      </c>
      <c r="D26" s="11"/>
      <c r="E26" s="31" t="s">
        <v>38</v>
      </c>
      <c r="F26" s="11"/>
      <c r="G26" s="12"/>
    </row>
    <row r="27" spans="1:7" x14ac:dyDescent="0.2">
      <c r="A27" s="30"/>
      <c r="B27" s="11"/>
      <c r="C27" s="31"/>
      <c r="D27" s="11"/>
      <c r="E27" s="31"/>
      <c r="F27" s="11"/>
      <c r="G27" s="12"/>
    </row>
    <row r="28" spans="1:7" ht="97.5" customHeight="1" x14ac:dyDescent="0.2">
      <c r="A28" s="30"/>
      <c r="B28" s="11"/>
      <c r="C28" s="31"/>
      <c r="D28" s="11"/>
      <c r="E28" s="31"/>
      <c r="F28" s="11"/>
      <c r="G28" s="12"/>
    </row>
    <row r="29" spans="1:7" x14ac:dyDescent="0.2">
      <c r="A29" s="13" t="s">
        <v>39</v>
      </c>
      <c r="B29" s="15"/>
      <c r="C29" s="63">
        <v>0</v>
      </c>
      <c r="D29" s="15" t="s">
        <v>40</v>
      </c>
      <c r="E29" s="16"/>
      <c r="F29" s="64">
        <v>0</v>
      </c>
      <c r="G29" s="17"/>
    </row>
    <row r="30" spans="1:7" x14ac:dyDescent="0.2">
      <c r="A30" s="13" t="s">
        <v>39</v>
      </c>
      <c r="B30" s="15"/>
      <c r="C30" s="63">
        <v>15</v>
      </c>
      <c r="D30" s="15" t="s">
        <v>40</v>
      </c>
      <c r="E30" s="16"/>
      <c r="F30" s="64">
        <v>0</v>
      </c>
      <c r="G30" s="17"/>
    </row>
    <row r="31" spans="1:7" x14ac:dyDescent="0.2">
      <c r="A31" s="13" t="s">
        <v>41</v>
      </c>
      <c r="B31" s="15"/>
      <c r="C31" s="63">
        <v>15</v>
      </c>
      <c r="D31" s="15" t="s">
        <v>40</v>
      </c>
      <c r="E31" s="16"/>
      <c r="F31" s="65">
        <f>ROUND(PRODUCT(F30,C31/100),0)</f>
        <v>0</v>
      </c>
      <c r="G31" s="29"/>
    </row>
    <row r="32" spans="1:7" x14ac:dyDescent="0.2">
      <c r="A32" s="13" t="s">
        <v>39</v>
      </c>
      <c r="B32" s="15"/>
      <c r="C32" s="63">
        <v>21</v>
      </c>
      <c r="D32" s="15" t="s">
        <v>40</v>
      </c>
      <c r="E32" s="16"/>
      <c r="F32" s="64">
        <v>0</v>
      </c>
      <c r="G32" s="17"/>
    </row>
    <row r="33" spans="1:8" x14ac:dyDescent="0.2">
      <c r="A33" s="13" t="s">
        <v>41</v>
      </c>
      <c r="B33" s="15"/>
      <c r="C33" s="63">
        <v>21</v>
      </c>
      <c r="D33" s="15" t="s">
        <v>40</v>
      </c>
      <c r="E33" s="16"/>
      <c r="F33" s="65">
        <f>ROUND(PRODUCT(F32,C33/100),0)</f>
        <v>0</v>
      </c>
      <c r="G33" s="29"/>
    </row>
    <row r="34" spans="1:8" s="71" customFormat="1" ht="19.5" customHeight="1" thickBot="1" x14ac:dyDescent="0.3">
      <c r="A34" s="66" t="s">
        <v>42</v>
      </c>
      <c r="B34" s="67"/>
      <c r="C34" s="67"/>
      <c r="D34" s="67"/>
      <c r="E34" s="68"/>
      <c r="F34" s="69">
        <f>ROUND(SUM(F29:F33),0)</f>
        <v>0</v>
      </c>
      <c r="G34" s="70"/>
    </row>
    <row r="36" spans="1:8" x14ac:dyDescent="0.2">
      <c r="A36" s="72" t="s">
        <v>43</v>
      </c>
      <c r="B36" s="72"/>
      <c r="C36" s="72"/>
      <c r="D36" s="72"/>
      <c r="E36" s="72"/>
      <c r="F36" s="72"/>
      <c r="G36" s="72"/>
      <c r="H36" t="s">
        <v>4</v>
      </c>
    </row>
    <row r="37" spans="1:8" ht="14.25" customHeight="1" x14ac:dyDescent="0.2">
      <c r="A37" s="72"/>
      <c r="B37" s="73"/>
      <c r="C37" s="73"/>
      <c r="D37" s="73"/>
      <c r="E37" s="73"/>
      <c r="F37" s="73"/>
      <c r="G37" s="73"/>
      <c r="H37" t="s">
        <v>4</v>
      </c>
    </row>
    <row r="38" spans="1:8" ht="12.75" customHeight="1" x14ac:dyDescent="0.2">
      <c r="A38" s="74"/>
      <c r="B38" s="73"/>
      <c r="C38" s="73"/>
      <c r="D38" s="73"/>
      <c r="E38" s="73"/>
      <c r="F38" s="73"/>
      <c r="G38" s="73"/>
      <c r="H38" t="s">
        <v>4</v>
      </c>
    </row>
    <row r="39" spans="1:8" x14ac:dyDescent="0.2">
      <c r="A39" s="74"/>
      <c r="B39" s="73"/>
      <c r="C39" s="73"/>
      <c r="D39" s="73"/>
      <c r="E39" s="73"/>
      <c r="F39" s="73"/>
      <c r="G39" s="73"/>
      <c r="H39" t="s">
        <v>4</v>
      </c>
    </row>
    <row r="40" spans="1:8" x14ac:dyDescent="0.2">
      <c r="A40" s="74"/>
      <c r="B40" s="73"/>
      <c r="C40" s="73"/>
      <c r="D40" s="73"/>
      <c r="E40" s="73"/>
      <c r="F40" s="73"/>
      <c r="G40" s="73"/>
      <c r="H40" t="s">
        <v>4</v>
      </c>
    </row>
    <row r="41" spans="1:8" x14ac:dyDescent="0.2">
      <c r="A41" s="74"/>
      <c r="B41" s="73"/>
      <c r="C41" s="73"/>
      <c r="D41" s="73"/>
      <c r="E41" s="73"/>
      <c r="F41" s="73"/>
      <c r="G41" s="73"/>
      <c r="H41" t="s">
        <v>4</v>
      </c>
    </row>
    <row r="42" spans="1:8" x14ac:dyDescent="0.2">
      <c r="A42" s="74"/>
      <c r="B42" s="73"/>
      <c r="C42" s="73"/>
      <c r="D42" s="73"/>
      <c r="E42" s="73"/>
      <c r="F42" s="73"/>
      <c r="G42" s="73"/>
      <c r="H42" t="s">
        <v>4</v>
      </c>
    </row>
    <row r="43" spans="1:8" x14ac:dyDescent="0.2">
      <c r="A43" s="74"/>
      <c r="B43" s="73"/>
      <c r="C43" s="73"/>
      <c r="D43" s="73"/>
      <c r="E43" s="73"/>
      <c r="F43" s="73"/>
      <c r="G43" s="73"/>
      <c r="H43" t="s">
        <v>4</v>
      </c>
    </row>
    <row r="44" spans="1:8" x14ac:dyDescent="0.2">
      <c r="A44" s="74"/>
      <c r="B44" s="73"/>
      <c r="C44" s="73"/>
      <c r="D44" s="73"/>
      <c r="E44" s="73"/>
      <c r="F44" s="73"/>
      <c r="G44" s="73"/>
      <c r="H44" t="s">
        <v>4</v>
      </c>
    </row>
    <row r="45" spans="1:8" ht="3" customHeight="1" x14ac:dyDescent="0.2">
      <c r="A45" s="74"/>
      <c r="B45" s="73"/>
      <c r="C45" s="73"/>
      <c r="D45" s="73"/>
      <c r="E45" s="73"/>
      <c r="F45" s="73"/>
      <c r="G45" s="73"/>
      <c r="H45" t="s">
        <v>4</v>
      </c>
    </row>
    <row r="46" spans="1:8" x14ac:dyDescent="0.2">
      <c r="B46" s="75"/>
      <c r="C46" s="75"/>
      <c r="D46" s="75"/>
      <c r="E46" s="75"/>
      <c r="F46" s="75"/>
      <c r="G46" s="75"/>
    </row>
    <row r="47" spans="1:8" x14ac:dyDescent="0.2">
      <c r="B47" s="75"/>
      <c r="C47" s="75"/>
      <c r="D47" s="75"/>
      <c r="E47" s="75"/>
      <c r="F47" s="75"/>
      <c r="G47" s="75"/>
    </row>
    <row r="48" spans="1:8" x14ac:dyDescent="0.2">
      <c r="B48" s="75"/>
      <c r="C48" s="75"/>
      <c r="D48" s="75"/>
      <c r="E48" s="75"/>
      <c r="F48" s="75"/>
      <c r="G48" s="75"/>
    </row>
    <row r="49" spans="2:7" x14ac:dyDescent="0.2">
      <c r="B49" s="75"/>
      <c r="C49" s="75"/>
      <c r="D49" s="75"/>
      <c r="E49" s="75"/>
      <c r="F49" s="75"/>
      <c r="G49" s="75"/>
    </row>
    <row r="50" spans="2:7" x14ac:dyDescent="0.2">
      <c r="B50" s="75"/>
      <c r="C50" s="75"/>
      <c r="D50" s="75"/>
      <c r="E50" s="75"/>
      <c r="F50" s="75"/>
      <c r="G50" s="75"/>
    </row>
    <row r="51" spans="2:7" x14ac:dyDescent="0.2">
      <c r="B51" s="75"/>
      <c r="C51" s="75"/>
      <c r="D51" s="75"/>
      <c r="E51" s="75"/>
      <c r="F51" s="75"/>
      <c r="G51" s="75"/>
    </row>
    <row r="52" spans="2:7" x14ac:dyDescent="0.2">
      <c r="B52" s="75"/>
      <c r="C52" s="75"/>
      <c r="D52" s="75"/>
      <c r="E52" s="75"/>
      <c r="F52" s="75"/>
      <c r="G52" s="75"/>
    </row>
    <row r="53" spans="2:7" x14ac:dyDescent="0.2">
      <c r="B53" s="75"/>
      <c r="C53" s="75"/>
      <c r="D53" s="75"/>
      <c r="E53" s="75"/>
      <c r="F53" s="75"/>
      <c r="G53" s="75"/>
    </row>
    <row r="54" spans="2:7" x14ac:dyDescent="0.2">
      <c r="B54" s="75"/>
      <c r="C54" s="75"/>
      <c r="D54" s="75"/>
      <c r="E54" s="75"/>
      <c r="F54" s="75"/>
      <c r="G54" s="75"/>
    </row>
    <row r="55" spans="2:7" x14ac:dyDescent="0.2">
      <c r="B55" s="75"/>
      <c r="C55" s="75"/>
      <c r="D55" s="75"/>
      <c r="E55" s="75"/>
      <c r="F55" s="75"/>
      <c r="G55" s="75"/>
    </row>
  </sheetData>
  <mergeCells count="14">
    <mergeCell ref="B54:G54"/>
    <mergeCell ref="B55:G55"/>
    <mergeCell ref="B48:G48"/>
    <mergeCell ref="B49:G49"/>
    <mergeCell ref="B50:G50"/>
    <mergeCell ref="B51:G51"/>
    <mergeCell ref="B52:G52"/>
    <mergeCell ref="B53:G53"/>
    <mergeCell ref="C7:D7"/>
    <mergeCell ref="C8:D8"/>
    <mergeCell ref="E11:G11"/>
    <mergeCell ref="B37:G45"/>
    <mergeCell ref="B46:G46"/>
    <mergeCell ref="B47:G47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1"/>
  <dimension ref="A1:BE71"/>
  <sheetViews>
    <sheetView workbookViewId="0">
      <selection activeCell="H20" sqref="H20:I20"/>
    </sheetView>
  </sheetViews>
  <sheetFormatPr defaultRowHeight="12.75" x14ac:dyDescent="0.2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57" ht="13.5" thickTop="1" x14ac:dyDescent="0.2">
      <c r="A1" s="76" t="s">
        <v>5</v>
      </c>
      <c r="B1" s="77"/>
      <c r="C1" s="78" t="str">
        <f>CONCATENATE(cislostavby," ",nazevstavby)</f>
        <v xml:space="preserve"> Oplocení zakázaného pásma</v>
      </c>
      <c r="D1" s="79"/>
      <c r="E1" s="80"/>
      <c r="F1" s="79"/>
      <c r="G1" s="81"/>
      <c r="H1" s="82"/>
      <c r="I1" s="83"/>
    </row>
    <row r="2" spans="1:57" ht="13.5" thickBot="1" x14ac:dyDescent="0.25">
      <c r="A2" s="84" t="s">
        <v>1</v>
      </c>
      <c r="B2" s="85"/>
      <c r="C2" s="86" t="str">
        <f>CONCATENATE(cisloobjektu," ",nazevobjektu)</f>
        <v xml:space="preserve"> 501-08.7-Ochrana stávající dešťové kanalizace</v>
      </c>
      <c r="D2" s="87"/>
      <c r="E2" s="88"/>
      <c r="F2" s="87"/>
      <c r="G2" s="89"/>
      <c r="H2" s="89"/>
      <c r="I2" s="90"/>
    </row>
    <row r="3" spans="1:57" ht="13.5" thickTop="1" x14ac:dyDescent="0.2">
      <c r="F3" s="11"/>
    </row>
    <row r="4" spans="1:57" ht="19.5" customHeight="1" x14ac:dyDescent="0.25">
      <c r="A4" s="91" t="s">
        <v>44</v>
      </c>
      <c r="B4" s="1"/>
      <c r="C4" s="1"/>
      <c r="D4" s="1"/>
      <c r="E4" s="92"/>
      <c r="F4" s="1"/>
      <c r="G4" s="1"/>
      <c r="H4" s="1"/>
      <c r="I4" s="1"/>
    </row>
    <row r="5" spans="1:57" ht="13.5" thickBot="1" x14ac:dyDescent="0.25"/>
    <row r="6" spans="1:57" s="11" customFormat="1" ht="13.5" thickBot="1" x14ac:dyDescent="0.25">
      <c r="A6" s="93"/>
      <c r="B6" s="94" t="s">
        <v>45</v>
      </c>
      <c r="C6" s="94"/>
      <c r="D6" s="95"/>
      <c r="E6" s="96" t="s">
        <v>46</v>
      </c>
      <c r="F6" s="97" t="s">
        <v>47</v>
      </c>
      <c r="G6" s="97" t="s">
        <v>48</v>
      </c>
      <c r="H6" s="97" t="s">
        <v>49</v>
      </c>
      <c r="I6" s="98" t="s">
        <v>27</v>
      </c>
    </row>
    <row r="7" spans="1:57" s="11" customFormat="1" x14ac:dyDescent="0.2">
      <c r="A7" s="201" t="str">
        <f>Položky!B7</f>
        <v>1</v>
      </c>
      <c r="B7" s="99" t="str">
        <f>Položky!C7</f>
        <v>Zemní práce</v>
      </c>
      <c r="C7" s="100"/>
      <c r="D7" s="101"/>
      <c r="E7" s="202">
        <f>Položky!BA26</f>
        <v>0</v>
      </c>
      <c r="F7" s="203">
        <f>Položky!BB26</f>
        <v>0</v>
      </c>
      <c r="G7" s="203">
        <f>Položky!BC26</f>
        <v>0</v>
      </c>
      <c r="H7" s="203">
        <f>Položky!BD26</f>
        <v>0</v>
      </c>
      <c r="I7" s="204">
        <f>Položky!BE26</f>
        <v>0</v>
      </c>
    </row>
    <row r="8" spans="1:57" s="11" customFormat="1" x14ac:dyDescent="0.2">
      <c r="A8" s="201" t="str">
        <f>Položky!B27</f>
        <v>8</v>
      </c>
      <c r="B8" s="99" t="str">
        <f>Položky!C27</f>
        <v>Trubní vedení</v>
      </c>
      <c r="C8" s="100"/>
      <c r="D8" s="101"/>
      <c r="E8" s="202">
        <f>Položky!BA32</f>
        <v>0</v>
      </c>
      <c r="F8" s="203">
        <f>Položky!BB32</f>
        <v>0</v>
      </c>
      <c r="G8" s="203">
        <f>Položky!BC32</f>
        <v>0</v>
      </c>
      <c r="H8" s="203">
        <f>Položky!BD32</f>
        <v>0</v>
      </c>
      <c r="I8" s="204">
        <f>Položky!BE32</f>
        <v>0</v>
      </c>
    </row>
    <row r="9" spans="1:57" s="11" customFormat="1" x14ac:dyDescent="0.2">
      <c r="A9" s="201" t="str">
        <f>Položky!B33</f>
        <v>99</v>
      </c>
      <c r="B9" s="99" t="str">
        <f>Položky!C33</f>
        <v>Staveništní přesun hmot</v>
      </c>
      <c r="C9" s="100"/>
      <c r="D9" s="101"/>
      <c r="E9" s="202">
        <f>Položky!BA35</f>
        <v>0</v>
      </c>
      <c r="F9" s="203">
        <f>Položky!BB35</f>
        <v>0</v>
      </c>
      <c r="G9" s="203">
        <f>Položky!BC35</f>
        <v>0</v>
      </c>
      <c r="H9" s="203">
        <f>Položky!BD35</f>
        <v>0</v>
      </c>
      <c r="I9" s="204">
        <f>Položky!BE35</f>
        <v>0</v>
      </c>
    </row>
    <row r="10" spans="1:57" s="11" customFormat="1" x14ac:dyDescent="0.2">
      <c r="A10" s="201" t="str">
        <f>Položky!B36</f>
        <v>713</v>
      </c>
      <c r="B10" s="99" t="str">
        <f>Položky!C36</f>
        <v>Izolace tepelné</v>
      </c>
      <c r="C10" s="100"/>
      <c r="D10" s="101"/>
      <c r="E10" s="202">
        <f>Položky!BA41</f>
        <v>0</v>
      </c>
      <c r="F10" s="203">
        <f>Položky!BB41</f>
        <v>0</v>
      </c>
      <c r="G10" s="203">
        <f>Položky!BC41</f>
        <v>0</v>
      </c>
      <c r="H10" s="203">
        <f>Položky!BD41</f>
        <v>0</v>
      </c>
      <c r="I10" s="204">
        <f>Položky!BE41</f>
        <v>0</v>
      </c>
    </row>
    <row r="11" spans="1:57" s="11" customFormat="1" ht="13.5" thickBot="1" x14ac:dyDescent="0.25">
      <c r="A11" s="201" t="str">
        <f>Položky!B42</f>
        <v>M46</v>
      </c>
      <c r="B11" s="99" t="str">
        <f>Položky!C42</f>
        <v>Zemní práce při montážích</v>
      </c>
      <c r="C11" s="100"/>
      <c r="D11" s="101"/>
      <c r="E11" s="202">
        <f>Položky!BA47</f>
        <v>0</v>
      </c>
      <c r="F11" s="203">
        <f>Položky!BB47</f>
        <v>0</v>
      </c>
      <c r="G11" s="203">
        <f>Položky!BC47</f>
        <v>0</v>
      </c>
      <c r="H11" s="203">
        <f>Položky!BD47</f>
        <v>0</v>
      </c>
      <c r="I11" s="204">
        <f>Položky!BE47</f>
        <v>0</v>
      </c>
    </row>
    <row r="12" spans="1:57" s="107" customFormat="1" ht="13.5" thickBot="1" x14ac:dyDescent="0.25">
      <c r="A12" s="102"/>
      <c r="B12" s="94" t="s">
        <v>50</v>
      </c>
      <c r="C12" s="94"/>
      <c r="D12" s="103"/>
      <c r="E12" s="104">
        <f>SUM(E7:E11)</f>
        <v>0</v>
      </c>
      <c r="F12" s="105">
        <f>SUM(F7:F11)</f>
        <v>0</v>
      </c>
      <c r="G12" s="105">
        <f>SUM(G7:G11)</f>
        <v>0</v>
      </c>
      <c r="H12" s="105">
        <f>SUM(H7:H11)</f>
        <v>0</v>
      </c>
      <c r="I12" s="106">
        <f>SUM(I7:I11)</f>
        <v>0</v>
      </c>
    </row>
    <row r="13" spans="1:57" x14ac:dyDescent="0.2">
      <c r="A13" s="100"/>
      <c r="B13" s="100"/>
      <c r="C13" s="100"/>
      <c r="D13" s="100"/>
      <c r="E13" s="100"/>
      <c r="F13" s="100"/>
      <c r="G13" s="100"/>
      <c r="H13" s="100"/>
      <c r="I13" s="100"/>
    </row>
    <row r="14" spans="1:57" ht="19.5" customHeight="1" x14ac:dyDescent="0.25">
      <c r="A14" s="108" t="s">
        <v>51</v>
      </c>
      <c r="B14" s="108"/>
      <c r="C14" s="108"/>
      <c r="D14" s="108"/>
      <c r="E14" s="108"/>
      <c r="F14" s="108"/>
      <c r="G14" s="109"/>
      <c r="H14" s="108"/>
      <c r="I14" s="108"/>
      <c r="BA14" s="32"/>
      <c r="BB14" s="32"/>
      <c r="BC14" s="32"/>
      <c r="BD14" s="32"/>
      <c r="BE14" s="32"/>
    </row>
    <row r="15" spans="1:57" ht="13.5" thickBot="1" x14ac:dyDescent="0.25">
      <c r="A15" s="110"/>
      <c r="B15" s="110"/>
      <c r="C15" s="110"/>
      <c r="D15" s="110"/>
      <c r="E15" s="110"/>
      <c r="F15" s="110"/>
      <c r="G15" s="110"/>
      <c r="H15" s="110"/>
      <c r="I15" s="110"/>
    </row>
    <row r="16" spans="1:57" x14ac:dyDescent="0.2">
      <c r="A16" s="111" t="s">
        <v>52</v>
      </c>
      <c r="B16" s="112"/>
      <c r="C16" s="112"/>
      <c r="D16" s="113"/>
      <c r="E16" s="114" t="s">
        <v>53</v>
      </c>
      <c r="F16" s="115" t="s">
        <v>54</v>
      </c>
      <c r="G16" s="116" t="s">
        <v>55</v>
      </c>
      <c r="H16" s="117"/>
      <c r="I16" s="118" t="s">
        <v>53</v>
      </c>
    </row>
    <row r="17" spans="1:53" x14ac:dyDescent="0.2">
      <c r="A17" s="119" t="s">
        <v>129</v>
      </c>
      <c r="B17" s="120"/>
      <c r="C17" s="120"/>
      <c r="D17" s="121"/>
      <c r="E17" s="122"/>
      <c r="F17" s="123">
        <v>0</v>
      </c>
      <c r="G17" s="124">
        <f>CHOOSE(BA17+1,HSV+PSV,HSV+PSV+Mont,HSV+PSV+Dodavka+Mont,HSV,PSV,Mont,Dodavka,Mont+Dodavka,0)</f>
        <v>0</v>
      </c>
      <c r="H17" s="125"/>
      <c r="I17" s="126">
        <f>E17+F17*G17/100</f>
        <v>0</v>
      </c>
      <c r="BA17">
        <v>0</v>
      </c>
    </row>
    <row r="18" spans="1:53" x14ac:dyDescent="0.2">
      <c r="A18" s="119" t="s">
        <v>130</v>
      </c>
      <c r="B18" s="120"/>
      <c r="C18" s="120"/>
      <c r="D18" s="121"/>
      <c r="E18" s="122"/>
      <c r="F18" s="123">
        <v>0</v>
      </c>
      <c r="G18" s="124">
        <f>CHOOSE(BA18+1,HSV+PSV,HSV+PSV+Mont,HSV+PSV+Dodavka+Mont,HSV,PSV,Mont,Dodavka,Mont+Dodavka,0)</f>
        <v>0</v>
      </c>
      <c r="H18" s="125"/>
      <c r="I18" s="126">
        <f>E18+F18*G18/100</f>
        <v>0</v>
      </c>
      <c r="BA18">
        <v>0</v>
      </c>
    </row>
    <row r="19" spans="1:53" x14ac:dyDescent="0.2">
      <c r="A19" s="119" t="s">
        <v>131</v>
      </c>
      <c r="B19" s="120"/>
      <c r="C19" s="120"/>
      <c r="D19" s="121"/>
      <c r="E19" s="122"/>
      <c r="F19" s="123">
        <v>0</v>
      </c>
      <c r="G19" s="124">
        <f>CHOOSE(BA19+1,HSV+PSV,HSV+PSV+Mont,HSV+PSV+Dodavka+Mont,HSV,PSV,Mont,Dodavka,Mont+Dodavka,0)</f>
        <v>0</v>
      </c>
      <c r="H19" s="125"/>
      <c r="I19" s="126">
        <f>E19+F19*G19/100</f>
        <v>0</v>
      </c>
      <c r="BA19">
        <v>0</v>
      </c>
    </row>
    <row r="20" spans="1:53" ht="13.5" thickBot="1" x14ac:dyDescent="0.25">
      <c r="A20" s="127"/>
      <c r="B20" s="128" t="s">
        <v>56</v>
      </c>
      <c r="C20" s="129"/>
      <c r="D20" s="130"/>
      <c r="E20" s="131"/>
      <c r="F20" s="132"/>
      <c r="G20" s="132"/>
      <c r="H20" s="133">
        <f>SUM(I17:I19)</f>
        <v>0</v>
      </c>
      <c r="I20" s="134"/>
    </row>
    <row r="21" spans="1:53" x14ac:dyDescent="0.2">
      <c r="A21" s="110"/>
      <c r="B21" s="110"/>
      <c r="C21" s="110"/>
      <c r="D21" s="110"/>
      <c r="E21" s="110"/>
      <c r="F21" s="110"/>
      <c r="G21" s="110"/>
      <c r="H21" s="110"/>
      <c r="I21" s="110"/>
    </row>
    <row r="22" spans="1:53" x14ac:dyDescent="0.2">
      <c r="B22" s="107"/>
      <c r="F22" s="135"/>
      <c r="G22" s="136"/>
      <c r="H22" s="136"/>
      <c r="I22" s="137"/>
    </row>
    <row r="23" spans="1:53" x14ac:dyDescent="0.2">
      <c r="F23" s="135"/>
      <c r="G23" s="136"/>
      <c r="H23" s="136"/>
      <c r="I23" s="137"/>
    </row>
    <row r="24" spans="1:53" x14ac:dyDescent="0.2">
      <c r="F24" s="135"/>
      <c r="G24" s="136"/>
      <c r="H24" s="136"/>
      <c r="I24" s="137"/>
    </row>
    <row r="25" spans="1:53" x14ac:dyDescent="0.2">
      <c r="F25" s="135"/>
      <c r="G25" s="136"/>
      <c r="H25" s="136"/>
      <c r="I25" s="137"/>
    </row>
    <row r="26" spans="1:53" x14ac:dyDescent="0.2">
      <c r="F26" s="135"/>
      <c r="G26" s="136"/>
      <c r="H26" s="136"/>
      <c r="I26" s="137"/>
    </row>
    <row r="27" spans="1:53" x14ac:dyDescent="0.2">
      <c r="F27" s="135"/>
      <c r="G27" s="136"/>
      <c r="H27" s="136"/>
      <c r="I27" s="137"/>
    </row>
    <row r="28" spans="1:53" x14ac:dyDescent="0.2">
      <c r="F28" s="135"/>
      <c r="G28" s="136"/>
      <c r="H28" s="136"/>
      <c r="I28" s="137"/>
    </row>
    <row r="29" spans="1:53" x14ac:dyDescent="0.2">
      <c r="F29" s="135"/>
      <c r="G29" s="136"/>
      <c r="H29" s="136"/>
      <c r="I29" s="137"/>
    </row>
    <row r="30" spans="1:53" x14ac:dyDescent="0.2">
      <c r="F30" s="135"/>
      <c r="G30" s="136"/>
      <c r="H30" s="136"/>
      <c r="I30" s="137"/>
    </row>
    <row r="31" spans="1:53" x14ac:dyDescent="0.2">
      <c r="F31" s="135"/>
      <c r="G31" s="136"/>
      <c r="H31" s="136"/>
      <c r="I31" s="137"/>
    </row>
    <row r="32" spans="1:53" x14ac:dyDescent="0.2">
      <c r="F32" s="135"/>
      <c r="G32" s="136"/>
      <c r="H32" s="136"/>
      <c r="I32" s="137"/>
    </row>
    <row r="33" spans="6:9" x14ac:dyDescent="0.2">
      <c r="F33" s="135"/>
      <c r="G33" s="136"/>
      <c r="H33" s="136"/>
      <c r="I33" s="137"/>
    </row>
    <row r="34" spans="6:9" x14ac:dyDescent="0.2">
      <c r="F34" s="135"/>
      <c r="G34" s="136"/>
      <c r="H34" s="136"/>
      <c r="I34" s="137"/>
    </row>
    <row r="35" spans="6:9" x14ac:dyDescent="0.2">
      <c r="F35" s="135"/>
      <c r="G35" s="136"/>
      <c r="H35" s="136"/>
      <c r="I35" s="137"/>
    </row>
    <row r="36" spans="6:9" x14ac:dyDescent="0.2">
      <c r="F36" s="135"/>
      <c r="G36" s="136"/>
      <c r="H36" s="136"/>
      <c r="I36" s="137"/>
    </row>
    <row r="37" spans="6:9" x14ac:dyDescent="0.2">
      <c r="F37" s="135"/>
      <c r="G37" s="136"/>
      <c r="H37" s="136"/>
      <c r="I37" s="137"/>
    </row>
    <row r="38" spans="6:9" x14ac:dyDescent="0.2">
      <c r="F38" s="135"/>
      <c r="G38" s="136"/>
      <c r="H38" s="136"/>
      <c r="I38" s="137"/>
    </row>
    <row r="39" spans="6:9" x14ac:dyDescent="0.2">
      <c r="F39" s="135"/>
      <c r="G39" s="136"/>
      <c r="H39" s="136"/>
      <c r="I39" s="137"/>
    </row>
    <row r="40" spans="6:9" x14ac:dyDescent="0.2">
      <c r="F40" s="135"/>
      <c r="G40" s="136"/>
      <c r="H40" s="136"/>
      <c r="I40" s="137"/>
    </row>
    <row r="41" spans="6:9" x14ac:dyDescent="0.2">
      <c r="F41" s="135"/>
      <c r="G41" s="136"/>
      <c r="H41" s="136"/>
      <c r="I41" s="137"/>
    </row>
    <row r="42" spans="6:9" x14ac:dyDescent="0.2">
      <c r="F42" s="135"/>
      <c r="G42" s="136"/>
      <c r="H42" s="136"/>
      <c r="I42" s="137"/>
    </row>
    <row r="43" spans="6:9" x14ac:dyDescent="0.2">
      <c r="F43" s="135"/>
      <c r="G43" s="136"/>
      <c r="H43" s="136"/>
      <c r="I43" s="137"/>
    </row>
    <row r="44" spans="6:9" x14ac:dyDescent="0.2">
      <c r="F44" s="135"/>
      <c r="G44" s="136"/>
      <c r="H44" s="136"/>
      <c r="I44" s="137"/>
    </row>
    <row r="45" spans="6:9" x14ac:dyDescent="0.2">
      <c r="F45" s="135"/>
      <c r="G45" s="136"/>
      <c r="H45" s="136"/>
      <c r="I45" s="137"/>
    </row>
    <row r="46" spans="6:9" x14ac:dyDescent="0.2">
      <c r="F46" s="135"/>
      <c r="G46" s="136"/>
      <c r="H46" s="136"/>
      <c r="I46" s="137"/>
    </row>
    <row r="47" spans="6:9" x14ac:dyDescent="0.2">
      <c r="F47" s="135"/>
      <c r="G47" s="136"/>
      <c r="H47" s="136"/>
      <c r="I47" s="137"/>
    </row>
    <row r="48" spans="6:9" x14ac:dyDescent="0.2">
      <c r="F48" s="135"/>
      <c r="G48" s="136"/>
      <c r="H48" s="136"/>
      <c r="I48" s="137"/>
    </row>
    <row r="49" spans="6:9" x14ac:dyDescent="0.2">
      <c r="F49" s="135"/>
      <c r="G49" s="136"/>
      <c r="H49" s="136"/>
      <c r="I49" s="137"/>
    </row>
    <row r="50" spans="6:9" x14ac:dyDescent="0.2">
      <c r="F50" s="135"/>
      <c r="G50" s="136"/>
      <c r="H50" s="136"/>
      <c r="I50" s="137"/>
    </row>
    <row r="51" spans="6:9" x14ac:dyDescent="0.2">
      <c r="F51" s="135"/>
      <c r="G51" s="136"/>
      <c r="H51" s="136"/>
      <c r="I51" s="137"/>
    </row>
    <row r="52" spans="6:9" x14ac:dyDescent="0.2">
      <c r="F52" s="135"/>
      <c r="G52" s="136"/>
      <c r="H52" s="136"/>
      <c r="I52" s="137"/>
    </row>
    <row r="53" spans="6:9" x14ac:dyDescent="0.2">
      <c r="F53" s="135"/>
      <c r="G53" s="136"/>
      <c r="H53" s="136"/>
      <c r="I53" s="137"/>
    </row>
    <row r="54" spans="6:9" x14ac:dyDescent="0.2">
      <c r="F54" s="135"/>
      <c r="G54" s="136"/>
      <c r="H54" s="136"/>
      <c r="I54" s="137"/>
    </row>
    <row r="55" spans="6:9" x14ac:dyDescent="0.2">
      <c r="F55" s="135"/>
      <c r="G55" s="136"/>
      <c r="H55" s="136"/>
      <c r="I55" s="137"/>
    </row>
    <row r="56" spans="6:9" x14ac:dyDescent="0.2">
      <c r="F56" s="135"/>
      <c r="G56" s="136"/>
      <c r="H56" s="136"/>
      <c r="I56" s="137"/>
    </row>
    <row r="57" spans="6:9" x14ac:dyDescent="0.2">
      <c r="F57" s="135"/>
      <c r="G57" s="136"/>
      <c r="H57" s="136"/>
      <c r="I57" s="137"/>
    </row>
    <row r="58" spans="6:9" x14ac:dyDescent="0.2">
      <c r="F58" s="135"/>
      <c r="G58" s="136"/>
      <c r="H58" s="136"/>
      <c r="I58" s="137"/>
    </row>
    <row r="59" spans="6:9" x14ac:dyDescent="0.2">
      <c r="F59" s="135"/>
      <c r="G59" s="136"/>
      <c r="H59" s="136"/>
      <c r="I59" s="137"/>
    </row>
    <row r="60" spans="6:9" x14ac:dyDescent="0.2">
      <c r="F60" s="135"/>
      <c r="G60" s="136"/>
      <c r="H60" s="136"/>
      <c r="I60" s="137"/>
    </row>
    <row r="61" spans="6:9" x14ac:dyDescent="0.2">
      <c r="F61" s="135"/>
      <c r="G61" s="136"/>
      <c r="H61" s="136"/>
      <c r="I61" s="137"/>
    </row>
    <row r="62" spans="6:9" x14ac:dyDescent="0.2">
      <c r="F62" s="135"/>
      <c r="G62" s="136"/>
      <c r="H62" s="136"/>
      <c r="I62" s="137"/>
    </row>
    <row r="63" spans="6:9" x14ac:dyDescent="0.2">
      <c r="F63" s="135"/>
      <c r="G63" s="136"/>
      <c r="H63" s="136"/>
      <c r="I63" s="137"/>
    </row>
    <row r="64" spans="6:9" x14ac:dyDescent="0.2">
      <c r="F64" s="135"/>
      <c r="G64" s="136"/>
      <c r="H64" s="136"/>
      <c r="I64" s="137"/>
    </row>
    <row r="65" spans="6:9" x14ac:dyDescent="0.2">
      <c r="F65" s="135"/>
      <c r="G65" s="136"/>
      <c r="H65" s="136"/>
      <c r="I65" s="137"/>
    </row>
    <row r="66" spans="6:9" x14ac:dyDescent="0.2">
      <c r="F66" s="135"/>
      <c r="G66" s="136"/>
      <c r="H66" s="136"/>
      <c r="I66" s="137"/>
    </row>
    <row r="67" spans="6:9" x14ac:dyDescent="0.2">
      <c r="F67" s="135"/>
      <c r="G67" s="136"/>
      <c r="H67" s="136"/>
      <c r="I67" s="137"/>
    </row>
    <row r="68" spans="6:9" x14ac:dyDescent="0.2">
      <c r="F68" s="135"/>
      <c r="G68" s="136"/>
      <c r="H68" s="136"/>
      <c r="I68" s="137"/>
    </row>
    <row r="69" spans="6:9" x14ac:dyDescent="0.2">
      <c r="F69" s="135"/>
      <c r="G69" s="136"/>
      <c r="H69" s="136"/>
      <c r="I69" s="137"/>
    </row>
    <row r="70" spans="6:9" x14ac:dyDescent="0.2">
      <c r="F70" s="135"/>
      <c r="G70" s="136"/>
      <c r="H70" s="136"/>
      <c r="I70" s="137"/>
    </row>
    <row r="71" spans="6:9" x14ac:dyDescent="0.2">
      <c r="F71" s="135"/>
      <c r="G71" s="136"/>
      <c r="H71" s="136"/>
      <c r="I71" s="137"/>
    </row>
  </sheetData>
  <mergeCells count="4">
    <mergeCell ref="A1:B1"/>
    <mergeCell ref="A2:B2"/>
    <mergeCell ref="G2:I2"/>
    <mergeCell ref="H20:I20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CZ120"/>
  <sheetViews>
    <sheetView showGridLines="0" showZeros="0" zoomScaleNormal="100" workbookViewId="0">
      <selection activeCell="A47" sqref="A47:IV49"/>
    </sheetView>
  </sheetViews>
  <sheetFormatPr defaultRowHeight="12.75" x14ac:dyDescent="0.2"/>
  <cols>
    <col min="1" max="1" width="3.85546875" style="139" customWidth="1"/>
    <col min="2" max="2" width="12" style="139" customWidth="1"/>
    <col min="3" max="3" width="40.42578125" style="139" customWidth="1"/>
    <col min="4" max="4" width="5.5703125" style="139" customWidth="1"/>
    <col min="5" max="5" width="8.5703125" style="195" customWidth="1"/>
    <col min="6" max="6" width="9.85546875" style="139" customWidth="1"/>
    <col min="7" max="7" width="13.85546875" style="139" customWidth="1"/>
    <col min="8" max="16384" width="9.140625" style="139"/>
  </cols>
  <sheetData>
    <row r="1" spans="1:104" ht="15.75" x14ac:dyDescent="0.25">
      <c r="A1" s="138" t="s">
        <v>57</v>
      </c>
      <c r="B1" s="138"/>
      <c r="C1" s="138"/>
      <c r="D1" s="138"/>
      <c r="E1" s="138"/>
      <c r="F1" s="138"/>
      <c r="G1" s="138"/>
    </row>
    <row r="2" spans="1:104" ht="13.5" thickBot="1" x14ac:dyDescent="0.25">
      <c r="A2" s="140"/>
      <c r="B2" s="141"/>
      <c r="C2" s="142"/>
      <c r="D2" s="142"/>
      <c r="E2" s="143"/>
      <c r="F2" s="142"/>
      <c r="G2" s="142"/>
    </row>
    <row r="3" spans="1:104" ht="13.5" thickTop="1" x14ac:dyDescent="0.2">
      <c r="A3" s="144" t="s">
        <v>5</v>
      </c>
      <c r="B3" s="145"/>
      <c r="C3" s="146" t="str">
        <f>CONCATENATE(cislostavby," ",nazevstavby)</f>
        <v xml:space="preserve"> Oplocení zakázaného pásma</v>
      </c>
      <c r="D3" s="147"/>
      <c r="E3" s="148"/>
      <c r="F3" s="149">
        <f>Rekapitulace!H1</f>
        <v>0</v>
      </c>
      <c r="G3" s="150"/>
    </row>
    <row r="4" spans="1:104" ht="13.5" thickBot="1" x14ac:dyDescent="0.25">
      <c r="A4" s="151" t="s">
        <v>1</v>
      </c>
      <c r="B4" s="152"/>
      <c r="C4" s="153" t="str">
        <f>CONCATENATE(cisloobjektu," ",nazevobjektu)</f>
        <v xml:space="preserve"> 501-08.7-Ochrana stávající dešťové kanalizace</v>
      </c>
      <c r="D4" s="154"/>
      <c r="E4" s="155"/>
      <c r="F4" s="155"/>
      <c r="G4" s="156"/>
    </row>
    <row r="5" spans="1:104" ht="13.5" thickTop="1" x14ac:dyDescent="0.2">
      <c r="A5" s="157"/>
      <c r="B5" s="158"/>
      <c r="C5" s="158"/>
      <c r="D5" s="140"/>
      <c r="E5" s="159"/>
      <c r="F5" s="140"/>
      <c r="G5" s="160"/>
    </row>
    <row r="6" spans="1:104" x14ac:dyDescent="0.2">
      <c r="A6" s="161" t="s">
        <v>58</v>
      </c>
      <c r="B6" s="162" t="s">
        <v>59</v>
      </c>
      <c r="C6" s="162" t="s">
        <v>60</v>
      </c>
      <c r="D6" s="162" t="s">
        <v>61</v>
      </c>
      <c r="E6" s="163" t="s">
        <v>62</v>
      </c>
      <c r="F6" s="162" t="s">
        <v>63</v>
      </c>
      <c r="G6" s="164" t="s">
        <v>64</v>
      </c>
    </row>
    <row r="7" spans="1:104" x14ac:dyDescent="0.2">
      <c r="A7" s="165" t="s">
        <v>65</v>
      </c>
      <c r="B7" s="166" t="s">
        <v>66</v>
      </c>
      <c r="C7" s="167" t="s">
        <v>67</v>
      </c>
      <c r="D7" s="168"/>
      <c r="E7" s="169"/>
      <c r="F7" s="169"/>
      <c r="G7" s="170"/>
      <c r="H7" s="171"/>
      <c r="I7" s="171"/>
      <c r="O7" s="172">
        <v>1</v>
      </c>
    </row>
    <row r="8" spans="1:104" x14ac:dyDescent="0.2">
      <c r="A8" s="173">
        <v>1</v>
      </c>
      <c r="B8" s="174" t="s">
        <v>71</v>
      </c>
      <c r="C8" s="175" t="s">
        <v>72</v>
      </c>
      <c r="D8" s="176" t="s">
        <v>73</v>
      </c>
      <c r="E8" s="177">
        <v>16.8</v>
      </c>
      <c r="F8" s="177">
        <v>0</v>
      </c>
      <c r="G8" s="178">
        <f>E8*F8</f>
        <v>0</v>
      </c>
      <c r="O8" s="172">
        <v>2</v>
      </c>
      <c r="AA8" s="139">
        <v>12</v>
      </c>
      <c r="AB8" s="139">
        <v>0</v>
      </c>
      <c r="AC8" s="139">
        <v>1</v>
      </c>
      <c r="AZ8" s="139">
        <v>1</v>
      </c>
      <c r="BA8" s="139">
        <f>IF(AZ8=1,G8,0)</f>
        <v>0</v>
      </c>
      <c r="BB8" s="139">
        <f>IF(AZ8=2,G8,0)</f>
        <v>0</v>
      </c>
      <c r="BC8" s="139">
        <f>IF(AZ8=3,G8,0)</f>
        <v>0</v>
      </c>
      <c r="BD8" s="139">
        <f>IF(AZ8=4,G8,0)</f>
        <v>0</v>
      </c>
      <c r="BE8" s="139">
        <f>IF(AZ8=5,G8,0)</f>
        <v>0</v>
      </c>
      <c r="CZ8" s="139">
        <v>0</v>
      </c>
    </row>
    <row r="9" spans="1:104" x14ac:dyDescent="0.2">
      <c r="A9" s="179"/>
      <c r="B9" s="180"/>
      <c r="C9" s="181" t="s">
        <v>74</v>
      </c>
      <c r="D9" s="182"/>
      <c r="E9" s="183">
        <v>16.8</v>
      </c>
      <c r="F9" s="184"/>
      <c r="G9" s="185"/>
      <c r="M9" s="186" t="s">
        <v>74</v>
      </c>
      <c r="O9" s="172"/>
    </row>
    <row r="10" spans="1:104" x14ac:dyDescent="0.2">
      <c r="A10" s="173">
        <v>2</v>
      </c>
      <c r="B10" s="174" t="s">
        <v>75</v>
      </c>
      <c r="C10" s="175" t="s">
        <v>76</v>
      </c>
      <c r="D10" s="176" t="s">
        <v>73</v>
      </c>
      <c r="E10" s="177">
        <v>16.8</v>
      </c>
      <c r="F10" s="177">
        <v>0</v>
      </c>
      <c r="G10" s="178">
        <f>E10*F10</f>
        <v>0</v>
      </c>
      <c r="O10" s="172">
        <v>2</v>
      </c>
      <c r="AA10" s="139">
        <v>12</v>
      </c>
      <c r="AB10" s="139">
        <v>0</v>
      </c>
      <c r="AC10" s="139">
        <v>2</v>
      </c>
      <c r="AZ10" s="139">
        <v>1</v>
      </c>
      <c r="BA10" s="139">
        <f>IF(AZ10=1,G10,0)</f>
        <v>0</v>
      </c>
      <c r="BB10" s="139">
        <f>IF(AZ10=2,G10,0)</f>
        <v>0</v>
      </c>
      <c r="BC10" s="139">
        <f>IF(AZ10=3,G10,0)</f>
        <v>0</v>
      </c>
      <c r="BD10" s="139">
        <f>IF(AZ10=4,G10,0)</f>
        <v>0</v>
      </c>
      <c r="BE10" s="139">
        <f>IF(AZ10=5,G10,0)</f>
        <v>0</v>
      </c>
      <c r="CZ10" s="139">
        <v>0</v>
      </c>
    </row>
    <row r="11" spans="1:104" x14ac:dyDescent="0.2">
      <c r="A11" s="179"/>
      <c r="B11" s="180"/>
      <c r="C11" s="181" t="s">
        <v>74</v>
      </c>
      <c r="D11" s="182"/>
      <c r="E11" s="183">
        <v>16.8</v>
      </c>
      <c r="F11" s="184"/>
      <c r="G11" s="185"/>
      <c r="M11" s="186" t="s">
        <v>74</v>
      </c>
      <c r="O11" s="172"/>
    </row>
    <row r="12" spans="1:104" x14ac:dyDescent="0.2">
      <c r="A12" s="173">
        <v>3</v>
      </c>
      <c r="B12" s="174" t="s">
        <v>77</v>
      </c>
      <c r="C12" s="175" t="s">
        <v>78</v>
      </c>
      <c r="D12" s="176" t="s">
        <v>79</v>
      </c>
      <c r="E12" s="177">
        <v>25</v>
      </c>
      <c r="F12" s="177">
        <v>0</v>
      </c>
      <c r="G12" s="178">
        <f>E12*F12</f>
        <v>0</v>
      </c>
      <c r="O12" s="172">
        <v>2</v>
      </c>
      <c r="AA12" s="139">
        <v>12</v>
      </c>
      <c r="AB12" s="139">
        <v>0</v>
      </c>
      <c r="AC12" s="139">
        <v>3</v>
      </c>
      <c r="AZ12" s="139">
        <v>1</v>
      </c>
      <c r="BA12" s="139">
        <f>IF(AZ12=1,G12,0)</f>
        <v>0</v>
      </c>
      <c r="BB12" s="139">
        <f>IF(AZ12=2,G12,0)</f>
        <v>0</v>
      </c>
      <c r="BC12" s="139">
        <f>IF(AZ12=3,G12,0)</f>
        <v>0</v>
      </c>
      <c r="BD12" s="139">
        <f>IF(AZ12=4,G12,0)</f>
        <v>0</v>
      </c>
      <c r="BE12" s="139">
        <f>IF(AZ12=5,G12,0)</f>
        <v>0</v>
      </c>
      <c r="CZ12" s="139">
        <v>9.8999999999999999E-4</v>
      </c>
    </row>
    <row r="13" spans="1:104" x14ac:dyDescent="0.2">
      <c r="A13" s="179"/>
      <c r="B13" s="180"/>
      <c r="C13" s="181" t="s">
        <v>80</v>
      </c>
      <c r="D13" s="182"/>
      <c r="E13" s="183">
        <v>25</v>
      </c>
      <c r="F13" s="184"/>
      <c r="G13" s="185"/>
      <c r="M13" s="186" t="s">
        <v>80</v>
      </c>
      <c r="O13" s="172"/>
    </row>
    <row r="14" spans="1:104" x14ac:dyDescent="0.2">
      <c r="A14" s="173">
        <v>4</v>
      </c>
      <c r="B14" s="174" t="s">
        <v>81</v>
      </c>
      <c r="C14" s="175" t="s">
        <v>82</v>
      </c>
      <c r="D14" s="176" t="s">
        <v>79</v>
      </c>
      <c r="E14" s="177">
        <v>25</v>
      </c>
      <c r="F14" s="177">
        <v>0</v>
      </c>
      <c r="G14" s="178">
        <f>E14*F14</f>
        <v>0</v>
      </c>
      <c r="O14" s="172">
        <v>2</v>
      </c>
      <c r="AA14" s="139">
        <v>12</v>
      </c>
      <c r="AB14" s="139">
        <v>0</v>
      </c>
      <c r="AC14" s="139">
        <v>4</v>
      </c>
      <c r="AZ14" s="139">
        <v>1</v>
      </c>
      <c r="BA14" s="139">
        <f>IF(AZ14=1,G14,0)</f>
        <v>0</v>
      </c>
      <c r="BB14" s="139">
        <f>IF(AZ14=2,G14,0)</f>
        <v>0</v>
      </c>
      <c r="BC14" s="139">
        <f>IF(AZ14=3,G14,0)</f>
        <v>0</v>
      </c>
      <c r="BD14" s="139">
        <f>IF(AZ14=4,G14,0)</f>
        <v>0</v>
      </c>
      <c r="BE14" s="139">
        <f>IF(AZ14=5,G14,0)</f>
        <v>0</v>
      </c>
      <c r="CZ14" s="139">
        <v>0</v>
      </c>
    </row>
    <row r="15" spans="1:104" x14ac:dyDescent="0.2">
      <c r="A15" s="179"/>
      <c r="B15" s="180"/>
      <c r="C15" s="181" t="s">
        <v>80</v>
      </c>
      <c r="D15" s="182"/>
      <c r="E15" s="183">
        <v>25</v>
      </c>
      <c r="F15" s="184"/>
      <c r="G15" s="185"/>
      <c r="M15" s="186" t="s">
        <v>80</v>
      </c>
      <c r="O15" s="172"/>
    </row>
    <row r="16" spans="1:104" x14ac:dyDescent="0.2">
      <c r="A16" s="173">
        <v>5</v>
      </c>
      <c r="B16" s="174" t="s">
        <v>83</v>
      </c>
      <c r="C16" s="175" t="s">
        <v>84</v>
      </c>
      <c r="D16" s="176" t="s">
        <v>73</v>
      </c>
      <c r="E16" s="177">
        <v>13.65</v>
      </c>
      <c r="F16" s="177">
        <v>0</v>
      </c>
      <c r="G16" s="178">
        <f>E16*F16</f>
        <v>0</v>
      </c>
      <c r="O16" s="172">
        <v>2</v>
      </c>
      <c r="AA16" s="139">
        <v>12</v>
      </c>
      <c r="AB16" s="139">
        <v>0</v>
      </c>
      <c r="AC16" s="139">
        <v>5</v>
      </c>
      <c r="AZ16" s="139">
        <v>1</v>
      </c>
      <c r="BA16" s="139">
        <f>IF(AZ16=1,G16,0)</f>
        <v>0</v>
      </c>
      <c r="BB16" s="139">
        <f>IF(AZ16=2,G16,0)</f>
        <v>0</v>
      </c>
      <c r="BC16" s="139">
        <f>IF(AZ16=3,G16,0)</f>
        <v>0</v>
      </c>
      <c r="BD16" s="139">
        <f>IF(AZ16=4,G16,0)</f>
        <v>0</v>
      </c>
      <c r="BE16" s="139">
        <f>IF(AZ16=5,G16,0)</f>
        <v>0</v>
      </c>
      <c r="CZ16" s="139">
        <v>0</v>
      </c>
    </row>
    <row r="17" spans="1:104" x14ac:dyDescent="0.2">
      <c r="A17" s="179"/>
      <c r="B17" s="180"/>
      <c r="C17" s="181" t="s">
        <v>85</v>
      </c>
      <c r="D17" s="182"/>
      <c r="E17" s="183">
        <v>13.65</v>
      </c>
      <c r="F17" s="184"/>
      <c r="G17" s="185"/>
      <c r="M17" s="186" t="s">
        <v>85</v>
      </c>
      <c r="O17" s="172"/>
    </row>
    <row r="18" spans="1:104" x14ac:dyDescent="0.2">
      <c r="A18" s="173">
        <v>6</v>
      </c>
      <c r="B18" s="174" t="s">
        <v>86</v>
      </c>
      <c r="C18" s="175" t="s">
        <v>87</v>
      </c>
      <c r="D18" s="176" t="s">
        <v>79</v>
      </c>
      <c r="E18" s="177">
        <v>12.5</v>
      </c>
      <c r="F18" s="177">
        <v>0</v>
      </c>
      <c r="G18" s="178">
        <f>E18*F18</f>
        <v>0</v>
      </c>
      <c r="O18" s="172">
        <v>2</v>
      </c>
      <c r="AA18" s="139">
        <v>12</v>
      </c>
      <c r="AB18" s="139">
        <v>0</v>
      </c>
      <c r="AC18" s="139">
        <v>6</v>
      </c>
      <c r="AZ18" s="139">
        <v>1</v>
      </c>
      <c r="BA18" s="139">
        <f>IF(AZ18=1,G18,0)</f>
        <v>0</v>
      </c>
      <c r="BB18" s="139">
        <f>IF(AZ18=2,G18,0)</f>
        <v>0</v>
      </c>
      <c r="BC18" s="139">
        <f>IF(AZ18=3,G18,0)</f>
        <v>0</v>
      </c>
      <c r="BD18" s="139">
        <f>IF(AZ18=4,G18,0)</f>
        <v>0</v>
      </c>
      <c r="BE18" s="139">
        <f>IF(AZ18=5,G18,0)</f>
        <v>0</v>
      </c>
      <c r="CZ18" s="139">
        <v>0</v>
      </c>
    </row>
    <row r="19" spans="1:104" x14ac:dyDescent="0.2">
      <c r="A19" s="179"/>
      <c r="B19" s="180"/>
      <c r="C19" s="181" t="s">
        <v>88</v>
      </c>
      <c r="D19" s="182"/>
      <c r="E19" s="183">
        <v>12.5</v>
      </c>
      <c r="F19" s="184"/>
      <c r="G19" s="185"/>
      <c r="M19" s="186" t="s">
        <v>88</v>
      </c>
      <c r="O19" s="172"/>
    </row>
    <row r="20" spans="1:104" x14ac:dyDescent="0.2">
      <c r="A20" s="173">
        <v>7</v>
      </c>
      <c r="B20" s="174" t="s">
        <v>89</v>
      </c>
      <c r="C20" s="175" t="s">
        <v>90</v>
      </c>
      <c r="D20" s="176" t="s">
        <v>73</v>
      </c>
      <c r="E20" s="177">
        <v>1.875</v>
      </c>
      <c r="F20" s="177">
        <v>0</v>
      </c>
      <c r="G20" s="178">
        <f>E20*F20</f>
        <v>0</v>
      </c>
      <c r="O20" s="172">
        <v>2</v>
      </c>
      <c r="AA20" s="139">
        <v>12</v>
      </c>
      <c r="AB20" s="139">
        <v>0</v>
      </c>
      <c r="AC20" s="139">
        <v>7</v>
      </c>
      <c r="AZ20" s="139">
        <v>1</v>
      </c>
      <c r="BA20" s="139">
        <f>IF(AZ20=1,G20,0)</f>
        <v>0</v>
      </c>
      <c r="BB20" s="139">
        <f>IF(AZ20=2,G20,0)</f>
        <v>0</v>
      </c>
      <c r="BC20" s="139">
        <f>IF(AZ20=3,G20,0)</f>
        <v>0</v>
      </c>
      <c r="BD20" s="139">
        <f>IF(AZ20=4,G20,0)</f>
        <v>0</v>
      </c>
      <c r="BE20" s="139">
        <f>IF(AZ20=5,G20,0)</f>
        <v>0</v>
      </c>
      <c r="CZ20" s="139">
        <v>0</v>
      </c>
    </row>
    <row r="21" spans="1:104" x14ac:dyDescent="0.2">
      <c r="A21" s="179"/>
      <c r="B21" s="180"/>
      <c r="C21" s="181" t="s">
        <v>91</v>
      </c>
      <c r="D21" s="182"/>
      <c r="E21" s="183">
        <v>1.875</v>
      </c>
      <c r="F21" s="184"/>
      <c r="G21" s="185"/>
      <c r="M21" s="186" t="s">
        <v>91</v>
      </c>
      <c r="O21" s="172"/>
    </row>
    <row r="22" spans="1:104" x14ac:dyDescent="0.2">
      <c r="A22" s="173">
        <v>8</v>
      </c>
      <c r="B22" s="174" t="s">
        <v>92</v>
      </c>
      <c r="C22" s="175" t="s">
        <v>93</v>
      </c>
      <c r="D22" s="176" t="s">
        <v>79</v>
      </c>
      <c r="E22" s="177">
        <v>12.5</v>
      </c>
      <c r="F22" s="177">
        <v>0</v>
      </c>
      <c r="G22" s="178">
        <f>E22*F22</f>
        <v>0</v>
      </c>
      <c r="O22" s="172">
        <v>2</v>
      </c>
      <c r="AA22" s="139">
        <v>12</v>
      </c>
      <c r="AB22" s="139">
        <v>0</v>
      </c>
      <c r="AC22" s="139">
        <v>8</v>
      </c>
      <c r="AZ22" s="139">
        <v>1</v>
      </c>
      <c r="BA22" s="139">
        <f>IF(AZ22=1,G22,0)</f>
        <v>0</v>
      </c>
      <c r="BB22" s="139">
        <f>IF(AZ22=2,G22,0)</f>
        <v>0</v>
      </c>
      <c r="BC22" s="139">
        <f>IF(AZ22=3,G22,0)</f>
        <v>0</v>
      </c>
      <c r="BD22" s="139">
        <f>IF(AZ22=4,G22,0)</f>
        <v>0</v>
      </c>
      <c r="BE22" s="139">
        <f>IF(AZ22=5,G22,0)</f>
        <v>0</v>
      </c>
      <c r="CZ22" s="139">
        <v>0</v>
      </c>
    </row>
    <row r="23" spans="1:104" x14ac:dyDescent="0.2">
      <c r="A23" s="179"/>
      <c r="B23" s="180"/>
      <c r="C23" s="181" t="s">
        <v>88</v>
      </c>
      <c r="D23" s="182"/>
      <c r="E23" s="183">
        <v>12.5</v>
      </c>
      <c r="F23" s="184"/>
      <c r="G23" s="185"/>
      <c r="M23" s="186" t="s">
        <v>88</v>
      </c>
      <c r="O23" s="172"/>
    </row>
    <row r="24" spans="1:104" ht="22.5" x14ac:dyDescent="0.2">
      <c r="A24" s="173">
        <v>9</v>
      </c>
      <c r="B24" s="174" t="s">
        <v>94</v>
      </c>
      <c r="C24" s="175" t="s">
        <v>95</v>
      </c>
      <c r="D24" s="176" t="s">
        <v>96</v>
      </c>
      <c r="E24" s="177">
        <v>20</v>
      </c>
      <c r="F24" s="177">
        <v>0</v>
      </c>
      <c r="G24" s="178">
        <f>E24*F24</f>
        <v>0</v>
      </c>
      <c r="O24" s="172">
        <v>2</v>
      </c>
      <c r="AA24" s="139">
        <v>12</v>
      </c>
      <c r="AB24" s="139">
        <v>0</v>
      </c>
      <c r="AC24" s="139">
        <v>9</v>
      </c>
      <c r="AZ24" s="139">
        <v>1</v>
      </c>
      <c r="BA24" s="139">
        <f>IF(AZ24=1,G24,0)</f>
        <v>0</v>
      </c>
      <c r="BB24" s="139">
        <f>IF(AZ24=2,G24,0)</f>
        <v>0</v>
      </c>
      <c r="BC24" s="139">
        <f>IF(AZ24=3,G24,0)</f>
        <v>0</v>
      </c>
      <c r="BD24" s="139">
        <f>IF(AZ24=4,G24,0)</f>
        <v>0</v>
      </c>
      <c r="BE24" s="139">
        <f>IF(AZ24=5,G24,0)</f>
        <v>0</v>
      </c>
      <c r="CZ24" s="139">
        <v>0</v>
      </c>
    </row>
    <row r="25" spans="1:104" x14ac:dyDescent="0.2">
      <c r="A25" s="173">
        <v>10</v>
      </c>
      <c r="B25" s="174" t="s">
        <v>97</v>
      </c>
      <c r="C25" s="175" t="s">
        <v>98</v>
      </c>
      <c r="D25" s="176" t="s">
        <v>73</v>
      </c>
      <c r="E25" s="177">
        <v>3.15</v>
      </c>
      <c r="F25" s="177">
        <v>0</v>
      </c>
      <c r="G25" s="178">
        <f>E25*F25</f>
        <v>0</v>
      </c>
      <c r="O25" s="172">
        <v>2</v>
      </c>
      <c r="AA25" s="139">
        <v>12</v>
      </c>
      <c r="AB25" s="139">
        <v>0</v>
      </c>
      <c r="AC25" s="139">
        <v>10</v>
      </c>
      <c r="AZ25" s="139">
        <v>1</v>
      </c>
      <c r="BA25" s="139">
        <f>IF(AZ25=1,G25,0)</f>
        <v>0</v>
      </c>
      <c r="BB25" s="139">
        <f>IF(AZ25=2,G25,0)</f>
        <v>0</v>
      </c>
      <c r="BC25" s="139">
        <f>IF(AZ25=3,G25,0)</f>
        <v>0</v>
      </c>
      <c r="BD25" s="139">
        <f>IF(AZ25=4,G25,0)</f>
        <v>0</v>
      </c>
      <c r="BE25" s="139">
        <f>IF(AZ25=5,G25,0)</f>
        <v>0</v>
      </c>
      <c r="CZ25" s="139">
        <v>0</v>
      </c>
    </row>
    <row r="26" spans="1:104" x14ac:dyDescent="0.2">
      <c r="A26" s="187"/>
      <c r="B26" s="188" t="s">
        <v>68</v>
      </c>
      <c r="C26" s="189" t="str">
        <f>CONCATENATE(B7," ",C7)</f>
        <v>1 Zemní práce</v>
      </c>
      <c r="D26" s="187"/>
      <c r="E26" s="190"/>
      <c r="F26" s="190"/>
      <c r="G26" s="191">
        <f>SUM(G7:G25)</f>
        <v>0</v>
      </c>
      <c r="O26" s="172">
        <v>4</v>
      </c>
      <c r="BA26" s="192">
        <f>SUM(BA7:BA25)</f>
        <v>0</v>
      </c>
      <c r="BB26" s="192">
        <f>SUM(BB7:BB25)</f>
        <v>0</v>
      </c>
      <c r="BC26" s="192">
        <f>SUM(BC7:BC25)</f>
        <v>0</v>
      </c>
      <c r="BD26" s="192">
        <f>SUM(BD7:BD25)</f>
        <v>0</v>
      </c>
      <c r="BE26" s="192">
        <f>SUM(BE7:BE25)</f>
        <v>0</v>
      </c>
    </row>
    <row r="27" spans="1:104" x14ac:dyDescent="0.2">
      <c r="A27" s="165" t="s">
        <v>65</v>
      </c>
      <c r="B27" s="166" t="s">
        <v>99</v>
      </c>
      <c r="C27" s="167" t="s">
        <v>100</v>
      </c>
      <c r="D27" s="168"/>
      <c r="E27" s="169"/>
      <c r="F27" s="169"/>
      <c r="G27" s="170"/>
      <c r="H27" s="171"/>
      <c r="I27" s="171"/>
      <c r="O27" s="172">
        <v>1</v>
      </c>
    </row>
    <row r="28" spans="1:104" x14ac:dyDescent="0.2">
      <c r="A28" s="173">
        <v>11</v>
      </c>
      <c r="B28" s="174" t="s">
        <v>101</v>
      </c>
      <c r="C28" s="175" t="s">
        <v>102</v>
      </c>
      <c r="D28" s="176" t="s">
        <v>103</v>
      </c>
      <c r="E28" s="177">
        <v>5</v>
      </c>
      <c r="F28" s="177">
        <v>0</v>
      </c>
      <c r="G28" s="178">
        <f>E28*F28</f>
        <v>0</v>
      </c>
      <c r="O28" s="172">
        <v>2</v>
      </c>
      <c r="AA28" s="139">
        <v>12</v>
      </c>
      <c r="AB28" s="139">
        <v>0</v>
      </c>
      <c r="AC28" s="139">
        <v>11</v>
      </c>
      <c r="AZ28" s="139">
        <v>1</v>
      </c>
      <c r="BA28" s="139">
        <f>IF(AZ28=1,G28,0)</f>
        <v>0</v>
      </c>
      <c r="BB28" s="139">
        <f>IF(AZ28=2,G28,0)</f>
        <v>0</v>
      </c>
      <c r="BC28" s="139">
        <f>IF(AZ28=3,G28,0)</f>
        <v>0</v>
      </c>
      <c r="BD28" s="139">
        <f>IF(AZ28=4,G28,0)</f>
        <v>0</v>
      </c>
      <c r="BE28" s="139">
        <f>IF(AZ28=5,G28,0)</f>
        <v>0</v>
      </c>
      <c r="CZ28" s="139">
        <v>0</v>
      </c>
    </row>
    <row r="29" spans="1:104" x14ac:dyDescent="0.2">
      <c r="A29" s="173">
        <v>12</v>
      </c>
      <c r="B29" s="174" t="s">
        <v>104</v>
      </c>
      <c r="C29" s="175" t="s">
        <v>105</v>
      </c>
      <c r="D29" s="176" t="s">
        <v>103</v>
      </c>
      <c r="E29" s="177">
        <v>5</v>
      </c>
      <c r="F29" s="177">
        <v>0</v>
      </c>
      <c r="G29" s="178">
        <f>E29*F29</f>
        <v>0</v>
      </c>
      <c r="O29" s="172">
        <v>2</v>
      </c>
      <c r="AA29" s="139">
        <v>12</v>
      </c>
      <c r="AB29" s="139">
        <v>1</v>
      </c>
      <c r="AC29" s="139">
        <v>12</v>
      </c>
      <c r="AZ29" s="139">
        <v>1</v>
      </c>
      <c r="BA29" s="139">
        <f>IF(AZ29=1,G29,0)</f>
        <v>0</v>
      </c>
      <c r="BB29" s="139">
        <f>IF(AZ29=2,G29,0)</f>
        <v>0</v>
      </c>
      <c r="BC29" s="139">
        <f>IF(AZ29=3,G29,0)</f>
        <v>0</v>
      </c>
      <c r="BD29" s="139">
        <f>IF(AZ29=4,G29,0)</f>
        <v>0</v>
      </c>
      <c r="BE29" s="139">
        <f>IF(AZ29=5,G29,0)</f>
        <v>0</v>
      </c>
      <c r="CZ29" s="139">
        <v>4.0000000000000003E-5</v>
      </c>
    </row>
    <row r="30" spans="1:104" x14ac:dyDescent="0.2">
      <c r="A30" s="173">
        <v>13</v>
      </c>
      <c r="B30" s="174" t="s">
        <v>106</v>
      </c>
      <c r="C30" s="175" t="s">
        <v>107</v>
      </c>
      <c r="D30" s="176" t="s">
        <v>73</v>
      </c>
      <c r="E30" s="177">
        <v>1.65</v>
      </c>
      <c r="F30" s="177">
        <v>0</v>
      </c>
      <c r="G30" s="178">
        <f>E30*F30</f>
        <v>0</v>
      </c>
      <c r="O30" s="172">
        <v>2</v>
      </c>
      <c r="AA30" s="139">
        <v>12</v>
      </c>
      <c r="AB30" s="139">
        <v>0</v>
      </c>
      <c r="AC30" s="139">
        <v>13</v>
      </c>
      <c r="AZ30" s="139">
        <v>1</v>
      </c>
      <c r="BA30" s="139">
        <f>IF(AZ30=1,G30,0)</f>
        <v>0</v>
      </c>
      <c r="BB30" s="139">
        <f>IF(AZ30=2,G30,0)</f>
        <v>0</v>
      </c>
      <c r="BC30" s="139">
        <f>IF(AZ30=3,G30,0)</f>
        <v>0</v>
      </c>
      <c r="BD30" s="139">
        <f>IF(AZ30=4,G30,0)</f>
        <v>0</v>
      </c>
      <c r="BE30" s="139">
        <f>IF(AZ30=5,G30,0)</f>
        <v>0</v>
      </c>
      <c r="CZ30" s="139">
        <v>2.5249999999999999</v>
      </c>
    </row>
    <row r="31" spans="1:104" x14ac:dyDescent="0.2">
      <c r="A31" s="179"/>
      <c r="B31" s="180"/>
      <c r="C31" s="181" t="s">
        <v>108</v>
      </c>
      <c r="D31" s="182"/>
      <c r="E31" s="183">
        <v>1.65</v>
      </c>
      <c r="F31" s="184"/>
      <c r="G31" s="185"/>
      <c r="M31" s="186" t="s">
        <v>108</v>
      </c>
      <c r="O31" s="172"/>
    </row>
    <row r="32" spans="1:104" x14ac:dyDescent="0.2">
      <c r="A32" s="187"/>
      <c r="B32" s="188" t="s">
        <v>68</v>
      </c>
      <c r="C32" s="189" t="str">
        <f>CONCATENATE(B27," ",C27)</f>
        <v>8 Trubní vedení</v>
      </c>
      <c r="D32" s="187"/>
      <c r="E32" s="190"/>
      <c r="F32" s="190"/>
      <c r="G32" s="191">
        <f>SUM(G27:G31)</f>
        <v>0</v>
      </c>
      <c r="O32" s="172">
        <v>4</v>
      </c>
      <c r="BA32" s="192">
        <f>SUM(BA27:BA31)</f>
        <v>0</v>
      </c>
      <c r="BB32" s="192">
        <f>SUM(BB27:BB31)</f>
        <v>0</v>
      </c>
      <c r="BC32" s="192">
        <f>SUM(BC27:BC31)</f>
        <v>0</v>
      </c>
      <c r="BD32" s="192">
        <f>SUM(BD27:BD31)</f>
        <v>0</v>
      </c>
      <c r="BE32" s="192">
        <f>SUM(BE27:BE31)</f>
        <v>0</v>
      </c>
    </row>
    <row r="33" spans="1:104" x14ac:dyDescent="0.2">
      <c r="A33" s="165" t="s">
        <v>65</v>
      </c>
      <c r="B33" s="166" t="s">
        <v>109</v>
      </c>
      <c r="C33" s="167" t="s">
        <v>110</v>
      </c>
      <c r="D33" s="168"/>
      <c r="E33" s="169"/>
      <c r="F33" s="169"/>
      <c r="G33" s="170"/>
      <c r="H33" s="171"/>
      <c r="I33" s="171"/>
      <c r="O33" s="172">
        <v>1</v>
      </c>
    </row>
    <row r="34" spans="1:104" x14ac:dyDescent="0.2">
      <c r="A34" s="173">
        <v>14</v>
      </c>
      <c r="B34" s="174" t="s">
        <v>111</v>
      </c>
      <c r="C34" s="175" t="s">
        <v>112</v>
      </c>
      <c r="D34" s="176" t="s">
        <v>113</v>
      </c>
      <c r="E34" s="177">
        <v>4.2</v>
      </c>
      <c r="F34" s="177">
        <v>0</v>
      </c>
      <c r="G34" s="178">
        <f>E34*F34</f>
        <v>0</v>
      </c>
      <c r="O34" s="172">
        <v>2</v>
      </c>
      <c r="AA34" s="139">
        <v>12</v>
      </c>
      <c r="AB34" s="139">
        <v>0</v>
      </c>
      <c r="AC34" s="139">
        <v>14</v>
      </c>
      <c r="AZ34" s="139">
        <v>1</v>
      </c>
      <c r="BA34" s="139">
        <f>IF(AZ34=1,G34,0)</f>
        <v>0</v>
      </c>
      <c r="BB34" s="139">
        <f>IF(AZ34=2,G34,0)</f>
        <v>0</v>
      </c>
      <c r="BC34" s="139">
        <f>IF(AZ34=3,G34,0)</f>
        <v>0</v>
      </c>
      <c r="BD34" s="139">
        <f>IF(AZ34=4,G34,0)</f>
        <v>0</v>
      </c>
      <c r="BE34" s="139">
        <f>IF(AZ34=5,G34,0)</f>
        <v>0</v>
      </c>
      <c r="CZ34" s="139">
        <v>0</v>
      </c>
    </row>
    <row r="35" spans="1:104" x14ac:dyDescent="0.2">
      <c r="A35" s="187"/>
      <c r="B35" s="188" t="s">
        <v>68</v>
      </c>
      <c r="C35" s="189" t="str">
        <f>CONCATENATE(B33," ",C33)</f>
        <v>99 Staveništní přesun hmot</v>
      </c>
      <c r="D35" s="187"/>
      <c r="E35" s="190"/>
      <c r="F35" s="190"/>
      <c r="G35" s="191">
        <f>SUM(G33:G34)</f>
        <v>0</v>
      </c>
      <c r="O35" s="172">
        <v>4</v>
      </c>
      <c r="BA35" s="192">
        <f>SUM(BA33:BA34)</f>
        <v>0</v>
      </c>
      <c r="BB35" s="192">
        <f>SUM(BB33:BB34)</f>
        <v>0</v>
      </c>
      <c r="BC35" s="192">
        <f>SUM(BC33:BC34)</f>
        <v>0</v>
      </c>
      <c r="BD35" s="192">
        <f>SUM(BD33:BD34)</f>
        <v>0</v>
      </c>
      <c r="BE35" s="192">
        <f>SUM(BE33:BE34)</f>
        <v>0</v>
      </c>
    </row>
    <row r="36" spans="1:104" x14ac:dyDescent="0.2">
      <c r="A36" s="165" t="s">
        <v>65</v>
      </c>
      <c r="B36" s="166" t="s">
        <v>114</v>
      </c>
      <c r="C36" s="167" t="s">
        <v>115</v>
      </c>
      <c r="D36" s="168"/>
      <c r="E36" s="169"/>
      <c r="F36" s="169"/>
      <c r="G36" s="170"/>
      <c r="H36" s="171"/>
      <c r="I36" s="171"/>
      <c r="O36" s="172">
        <v>1</v>
      </c>
    </row>
    <row r="37" spans="1:104" x14ac:dyDescent="0.2">
      <c r="A37" s="173">
        <v>15</v>
      </c>
      <c r="B37" s="174" t="s">
        <v>116</v>
      </c>
      <c r="C37" s="175" t="s">
        <v>117</v>
      </c>
      <c r="D37" s="176" t="s">
        <v>79</v>
      </c>
      <c r="E37" s="177">
        <v>2.4</v>
      </c>
      <c r="F37" s="177">
        <v>0</v>
      </c>
      <c r="G37" s="178">
        <f>E37*F37</f>
        <v>0</v>
      </c>
      <c r="O37" s="172">
        <v>2</v>
      </c>
      <c r="AA37" s="139">
        <v>12</v>
      </c>
      <c r="AB37" s="139">
        <v>0</v>
      </c>
      <c r="AC37" s="139">
        <v>15</v>
      </c>
      <c r="AZ37" s="139">
        <v>2</v>
      </c>
      <c r="BA37" s="139">
        <f>IF(AZ37=1,G37,0)</f>
        <v>0</v>
      </c>
      <c r="BB37" s="139">
        <f>IF(AZ37=2,G37,0)</f>
        <v>0</v>
      </c>
      <c r="BC37" s="139">
        <f>IF(AZ37=3,G37,0)</f>
        <v>0</v>
      </c>
      <c r="BD37" s="139">
        <f>IF(AZ37=4,G37,0)</f>
        <v>0</v>
      </c>
      <c r="BE37" s="139">
        <f>IF(AZ37=5,G37,0)</f>
        <v>0</v>
      </c>
      <c r="CZ37" s="139">
        <v>0</v>
      </c>
    </row>
    <row r="38" spans="1:104" x14ac:dyDescent="0.2">
      <c r="A38" s="179"/>
      <c r="B38" s="180"/>
      <c r="C38" s="181" t="s">
        <v>118</v>
      </c>
      <c r="D38" s="182"/>
      <c r="E38" s="183">
        <v>2.4</v>
      </c>
      <c r="F38" s="184"/>
      <c r="G38" s="185"/>
      <c r="M38" s="186" t="s">
        <v>118</v>
      </c>
      <c r="O38" s="172"/>
    </row>
    <row r="39" spans="1:104" x14ac:dyDescent="0.2">
      <c r="A39" s="173">
        <v>16</v>
      </c>
      <c r="B39" s="174" t="s">
        <v>119</v>
      </c>
      <c r="C39" s="175" t="s">
        <v>120</v>
      </c>
      <c r="D39" s="176" t="s">
        <v>79</v>
      </c>
      <c r="E39" s="177">
        <v>2.4</v>
      </c>
      <c r="F39" s="177">
        <v>0</v>
      </c>
      <c r="G39" s="178">
        <f>E39*F39</f>
        <v>0</v>
      </c>
      <c r="O39" s="172">
        <v>2</v>
      </c>
      <c r="AA39" s="139">
        <v>12</v>
      </c>
      <c r="AB39" s="139">
        <v>1</v>
      </c>
      <c r="AC39" s="139">
        <v>16</v>
      </c>
      <c r="AZ39" s="139">
        <v>2</v>
      </c>
      <c r="BA39" s="139">
        <f>IF(AZ39=1,G39,0)</f>
        <v>0</v>
      </c>
      <c r="BB39" s="139">
        <f>IF(AZ39=2,G39,0)</f>
        <v>0</v>
      </c>
      <c r="BC39" s="139">
        <f>IF(AZ39=3,G39,0)</f>
        <v>0</v>
      </c>
      <c r="BD39" s="139">
        <f>IF(AZ39=4,G39,0)</f>
        <v>0</v>
      </c>
      <c r="BE39" s="139">
        <f>IF(AZ39=5,G39,0)</f>
        <v>0</v>
      </c>
      <c r="CZ39" s="139">
        <v>4.4999999999999997E-3</v>
      </c>
    </row>
    <row r="40" spans="1:104" x14ac:dyDescent="0.2">
      <c r="A40" s="179"/>
      <c r="B40" s="180"/>
      <c r="C40" s="181" t="s">
        <v>118</v>
      </c>
      <c r="D40" s="182"/>
      <c r="E40" s="183">
        <v>2.4</v>
      </c>
      <c r="F40" s="184"/>
      <c r="G40" s="185"/>
      <c r="M40" s="186" t="s">
        <v>118</v>
      </c>
      <c r="O40" s="172"/>
    </row>
    <row r="41" spans="1:104" x14ac:dyDescent="0.2">
      <c r="A41" s="187"/>
      <c r="B41" s="188" t="s">
        <v>68</v>
      </c>
      <c r="C41" s="189" t="str">
        <f>CONCATENATE(B36," ",C36)</f>
        <v>713 Izolace tepelné</v>
      </c>
      <c r="D41" s="187"/>
      <c r="E41" s="190"/>
      <c r="F41" s="190"/>
      <c r="G41" s="191">
        <f>SUM(G36:G40)</f>
        <v>0</v>
      </c>
      <c r="O41" s="172">
        <v>4</v>
      </c>
      <c r="BA41" s="192">
        <f>SUM(BA36:BA40)</f>
        <v>0</v>
      </c>
      <c r="BB41" s="192">
        <f>SUM(BB36:BB40)</f>
        <v>0</v>
      </c>
      <c r="BC41" s="192">
        <f>SUM(BC36:BC40)</f>
        <v>0</v>
      </c>
      <c r="BD41" s="192">
        <f>SUM(BD36:BD40)</f>
        <v>0</v>
      </c>
      <c r="BE41" s="192">
        <f>SUM(BE36:BE40)</f>
        <v>0</v>
      </c>
    </row>
    <row r="42" spans="1:104" x14ac:dyDescent="0.2">
      <c r="A42" s="165" t="s">
        <v>65</v>
      </c>
      <c r="B42" s="166" t="s">
        <v>121</v>
      </c>
      <c r="C42" s="167" t="s">
        <v>122</v>
      </c>
      <c r="D42" s="168"/>
      <c r="E42" s="169"/>
      <c r="F42" s="169"/>
      <c r="G42" s="170"/>
      <c r="H42" s="171"/>
      <c r="I42" s="171"/>
      <c r="O42" s="172">
        <v>1</v>
      </c>
    </row>
    <row r="43" spans="1:104" x14ac:dyDescent="0.2">
      <c r="A43" s="173">
        <v>17</v>
      </c>
      <c r="B43" s="174" t="s">
        <v>123</v>
      </c>
      <c r="C43" s="175" t="s">
        <v>124</v>
      </c>
      <c r="D43" s="176" t="s">
        <v>73</v>
      </c>
      <c r="E43" s="177">
        <v>3.15</v>
      </c>
      <c r="F43" s="177">
        <v>0</v>
      </c>
      <c r="G43" s="178">
        <f>E43*F43</f>
        <v>0</v>
      </c>
      <c r="O43" s="172">
        <v>2</v>
      </c>
      <c r="AA43" s="139">
        <v>12</v>
      </c>
      <c r="AB43" s="139">
        <v>0</v>
      </c>
      <c r="AC43" s="139">
        <v>17</v>
      </c>
      <c r="AZ43" s="139">
        <v>4</v>
      </c>
      <c r="BA43" s="139">
        <f>IF(AZ43=1,G43,0)</f>
        <v>0</v>
      </c>
      <c r="BB43" s="139">
        <f>IF(AZ43=2,G43,0)</f>
        <v>0</v>
      </c>
      <c r="BC43" s="139">
        <f>IF(AZ43=3,G43,0)</f>
        <v>0</v>
      </c>
      <c r="BD43" s="139">
        <f>IF(AZ43=4,G43,0)</f>
        <v>0</v>
      </c>
      <c r="BE43" s="139">
        <f>IF(AZ43=5,G43,0)</f>
        <v>0</v>
      </c>
      <c r="CZ43" s="139">
        <v>0</v>
      </c>
    </row>
    <row r="44" spans="1:104" x14ac:dyDescent="0.2">
      <c r="A44" s="179"/>
      <c r="B44" s="180"/>
      <c r="C44" s="181" t="s">
        <v>125</v>
      </c>
      <c r="D44" s="182"/>
      <c r="E44" s="183">
        <v>3.15</v>
      </c>
      <c r="F44" s="184"/>
      <c r="G44" s="185"/>
      <c r="M44" s="186" t="s">
        <v>125</v>
      </c>
      <c r="O44" s="172"/>
    </row>
    <row r="45" spans="1:104" ht="22.5" x14ac:dyDescent="0.2">
      <c r="A45" s="173">
        <v>18</v>
      </c>
      <c r="B45" s="174" t="s">
        <v>126</v>
      </c>
      <c r="C45" s="175" t="s">
        <v>127</v>
      </c>
      <c r="D45" s="176" t="s">
        <v>73</v>
      </c>
      <c r="E45" s="177">
        <v>31.5</v>
      </c>
      <c r="F45" s="177">
        <v>0</v>
      </c>
      <c r="G45" s="178">
        <f>E45*F45</f>
        <v>0</v>
      </c>
      <c r="O45" s="172">
        <v>2</v>
      </c>
      <c r="AA45" s="139">
        <v>12</v>
      </c>
      <c r="AB45" s="139">
        <v>0</v>
      </c>
      <c r="AC45" s="139">
        <v>18</v>
      </c>
      <c r="AZ45" s="139">
        <v>4</v>
      </c>
      <c r="BA45" s="139">
        <f>IF(AZ45=1,G45,0)</f>
        <v>0</v>
      </c>
      <c r="BB45" s="139">
        <f>IF(AZ45=2,G45,0)</f>
        <v>0</v>
      </c>
      <c r="BC45" s="139">
        <f>IF(AZ45=3,G45,0)</f>
        <v>0</v>
      </c>
      <c r="BD45" s="139">
        <f>IF(AZ45=4,G45,0)</f>
        <v>0</v>
      </c>
      <c r="BE45" s="139">
        <f>IF(AZ45=5,G45,0)</f>
        <v>0</v>
      </c>
      <c r="CZ45" s="139">
        <v>0</v>
      </c>
    </row>
    <row r="46" spans="1:104" x14ac:dyDescent="0.2">
      <c r="A46" s="179"/>
      <c r="B46" s="180"/>
      <c r="C46" s="181" t="s">
        <v>128</v>
      </c>
      <c r="D46" s="182"/>
      <c r="E46" s="183">
        <v>31.5</v>
      </c>
      <c r="F46" s="184"/>
      <c r="G46" s="185"/>
      <c r="M46" s="186" t="s">
        <v>128</v>
      </c>
      <c r="O46" s="172"/>
    </row>
    <row r="47" spans="1:104" x14ac:dyDescent="0.2">
      <c r="A47" s="187"/>
      <c r="B47" s="188" t="s">
        <v>68</v>
      </c>
      <c r="C47" s="189" t="str">
        <f>CONCATENATE(B42," ",C42)</f>
        <v>M46 Zemní práce při montážích</v>
      </c>
      <c r="D47" s="187"/>
      <c r="E47" s="190"/>
      <c r="F47" s="190"/>
      <c r="G47" s="191">
        <f>SUM(G42:G46)</f>
        <v>0</v>
      </c>
      <c r="O47" s="172">
        <v>4</v>
      </c>
      <c r="BA47" s="192">
        <f>SUM(BA42:BA46)</f>
        <v>0</v>
      </c>
      <c r="BB47" s="192">
        <f>SUM(BB42:BB46)</f>
        <v>0</v>
      </c>
      <c r="BC47" s="192">
        <f>SUM(BC42:BC46)</f>
        <v>0</v>
      </c>
      <c r="BD47" s="192">
        <f>SUM(BD42:BD46)</f>
        <v>0</v>
      </c>
      <c r="BE47" s="192">
        <f>SUM(BE42:BE46)</f>
        <v>0</v>
      </c>
    </row>
    <row r="48" spans="1:104" x14ac:dyDescent="0.2">
      <c r="A48" s="140"/>
      <c r="B48" s="140"/>
      <c r="C48" s="140"/>
      <c r="D48" s="140"/>
      <c r="E48" s="140"/>
      <c r="F48" s="140"/>
      <c r="G48" s="140"/>
    </row>
    <row r="49" spans="5:5" x14ac:dyDescent="0.2">
      <c r="E49" s="139"/>
    </row>
    <row r="50" spans="5:5" x14ac:dyDescent="0.2">
      <c r="E50" s="139"/>
    </row>
    <row r="51" spans="5:5" x14ac:dyDescent="0.2">
      <c r="E51" s="139"/>
    </row>
    <row r="52" spans="5:5" x14ac:dyDescent="0.2">
      <c r="E52" s="139"/>
    </row>
    <row r="53" spans="5:5" x14ac:dyDescent="0.2">
      <c r="E53" s="139"/>
    </row>
    <row r="54" spans="5:5" x14ac:dyDescent="0.2">
      <c r="E54" s="139"/>
    </row>
    <row r="55" spans="5:5" x14ac:dyDescent="0.2">
      <c r="E55" s="139"/>
    </row>
    <row r="56" spans="5:5" x14ac:dyDescent="0.2">
      <c r="E56" s="139"/>
    </row>
    <row r="57" spans="5:5" x14ac:dyDescent="0.2">
      <c r="E57" s="139"/>
    </row>
    <row r="58" spans="5:5" x14ac:dyDescent="0.2">
      <c r="E58" s="139"/>
    </row>
    <row r="59" spans="5:5" x14ac:dyDescent="0.2">
      <c r="E59" s="139"/>
    </row>
    <row r="60" spans="5:5" x14ac:dyDescent="0.2">
      <c r="E60" s="139"/>
    </row>
    <row r="61" spans="5:5" x14ac:dyDescent="0.2">
      <c r="E61" s="139"/>
    </row>
    <row r="62" spans="5:5" x14ac:dyDescent="0.2">
      <c r="E62" s="139"/>
    </row>
    <row r="63" spans="5:5" x14ac:dyDescent="0.2">
      <c r="E63" s="139"/>
    </row>
    <row r="64" spans="5:5" x14ac:dyDescent="0.2">
      <c r="E64" s="139"/>
    </row>
    <row r="65" spans="1:7" x14ac:dyDescent="0.2">
      <c r="E65" s="139"/>
    </row>
    <row r="66" spans="1:7" x14ac:dyDescent="0.2">
      <c r="E66" s="139"/>
    </row>
    <row r="67" spans="1:7" x14ac:dyDescent="0.2">
      <c r="E67" s="139"/>
    </row>
    <row r="68" spans="1:7" x14ac:dyDescent="0.2">
      <c r="E68" s="139"/>
    </row>
    <row r="69" spans="1:7" x14ac:dyDescent="0.2">
      <c r="E69" s="139"/>
    </row>
    <row r="70" spans="1:7" x14ac:dyDescent="0.2">
      <c r="E70" s="139"/>
    </row>
    <row r="71" spans="1:7" x14ac:dyDescent="0.2">
      <c r="A71" s="193"/>
      <c r="B71" s="193"/>
      <c r="C71" s="193"/>
      <c r="D71" s="193"/>
      <c r="E71" s="193"/>
      <c r="F71" s="193"/>
      <c r="G71" s="193"/>
    </row>
    <row r="72" spans="1:7" x14ac:dyDescent="0.2">
      <c r="A72" s="193"/>
      <c r="B72" s="193"/>
      <c r="C72" s="193"/>
      <c r="D72" s="193"/>
      <c r="E72" s="193"/>
      <c r="F72" s="193"/>
      <c r="G72" s="193"/>
    </row>
    <row r="73" spans="1:7" x14ac:dyDescent="0.2">
      <c r="A73" s="193"/>
      <c r="B73" s="193"/>
      <c r="C73" s="193"/>
      <c r="D73" s="193"/>
      <c r="E73" s="193"/>
      <c r="F73" s="193"/>
      <c r="G73" s="193"/>
    </row>
    <row r="74" spans="1:7" x14ac:dyDescent="0.2">
      <c r="A74" s="193"/>
      <c r="B74" s="193"/>
      <c r="C74" s="193"/>
      <c r="D74" s="193"/>
      <c r="E74" s="193"/>
      <c r="F74" s="193"/>
      <c r="G74" s="193"/>
    </row>
    <row r="75" spans="1:7" x14ac:dyDescent="0.2">
      <c r="E75" s="139"/>
    </row>
    <row r="76" spans="1:7" x14ac:dyDescent="0.2">
      <c r="E76" s="139"/>
    </row>
    <row r="77" spans="1:7" x14ac:dyDescent="0.2">
      <c r="E77" s="139"/>
    </row>
    <row r="78" spans="1:7" x14ac:dyDescent="0.2">
      <c r="E78" s="139"/>
    </row>
    <row r="79" spans="1:7" x14ac:dyDescent="0.2">
      <c r="E79" s="139"/>
    </row>
    <row r="80" spans="1:7" x14ac:dyDescent="0.2">
      <c r="E80" s="139"/>
    </row>
    <row r="81" spans="5:5" x14ac:dyDescent="0.2">
      <c r="E81" s="139"/>
    </row>
    <row r="82" spans="5:5" x14ac:dyDescent="0.2">
      <c r="E82" s="139"/>
    </row>
    <row r="83" spans="5:5" x14ac:dyDescent="0.2">
      <c r="E83" s="139"/>
    </row>
    <row r="84" spans="5:5" x14ac:dyDescent="0.2">
      <c r="E84" s="139"/>
    </row>
    <row r="85" spans="5:5" x14ac:dyDescent="0.2">
      <c r="E85" s="139"/>
    </row>
    <row r="86" spans="5:5" x14ac:dyDescent="0.2">
      <c r="E86" s="139"/>
    </row>
    <row r="87" spans="5:5" x14ac:dyDescent="0.2">
      <c r="E87" s="139"/>
    </row>
    <row r="88" spans="5:5" x14ac:dyDescent="0.2">
      <c r="E88" s="139"/>
    </row>
    <row r="89" spans="5:5" x14ac:dyDescent="0.2">
      <c r="E89" s="139"/>
    </row>
    <row r="90" spans="5:5" x14ac:dyDescent="0.2">
      <c r="E90" s="139"/>
    </row>
    <row r="91" spans="5:5" x14ac:dyDescent="0.2">
      <c r="E91" s="139"/>
    </row>
    <row r="92" spans="5:5" x14ac:dyDescent="0.2">
      <c r="E92" s="139"/>
    </row>
    <row r="93" spans="5:5" x14ac:dyDescent="0.2">
      <c r="E93" s="139"/>
    </row>
    <row r="94" spans="5:5" x14ac:dyDescent="0.2">
      <c r="E94" s="139"/>
    </row>
    <row r="95" spans="5:5" x14ac:dyDescent="0.2">
      <c r="E95" s="139"/>
    </row>
    <row r="96" spans="5:5" x14ac:dyDescent="0.2">
      <c r="E96" s="139"/>
    </row>
    <row r="97" spans="1:7" x14ac:dyDescent="0.2">
      <c r="E97" s="139"/>
    </row>
    <row r="98" spans="1:7" x14ac:dyDescent="0.2">
      <c r="E98" s="139"/>
    </row>
    <row r="99" spans="1:7" x14ac:dyDescent="0.2">
      <c r="E99" s="139"/>
    </row>
    <row r="100" spans="1:7" x14ac:dyDescent="0.2">
      <c r="E100" s="139"/>
    </row>
    <row r="101" spans="1:7" x14ac:dyDescent="0.2">
      <c r="E101" s="139"/>
    </row>
    <row r="102" spans="1:7" x14ac:dyDescent="0.2">
      <c r="E102" s="139"/>
    </row>
    <row r="103" spans="1:7" x14ac:dyDescent="0.2">
      <c r="E103" s="139"/>
    </row>
    <row r="104" spans="1:7" x14ac:dyDescent="0.2">
      <c r="E104" s="139"/>
    </row>
    <row r="105" spans="1:7" x14ac:dyDescent="0.2">
      <c r="E105" s="139"/>
    </row>
    <row r="106" spans="1:7" x14ac:dyDescent="0.2">
      <c r="A106" s="194"/>
      <c r="B106" s="194"/>
    </row>
    <row r="107" spans="1:7" x14ac:dyDescent="0.2">
      <c r="A107" s="193"/>
      <c r="B107" s="193"/>
      <c r="C107" s="196"/>
      <c r="D107" s="196"/>
      <c r="E107" s="197"/>
      <c r="F107" s="196"/>
      <c r="G107" s="198"/>
    </row>
    <row r="108" spans="1:7" x14ac:dyDescent="0.2">
      <c r="A108" s="199"/>
      <c r="B108" s="199"/>
      <c r="C108" s="193"/>
      <c r="D108" s="193"/>
      <c r="E108" s="200"/>
      <c r="F108" s="193"/>
      <c r="G108" s="193"/>
    </row>
    <row r="109" spans="1:7" x14ac:dyDescent="0.2">
      <c r="A109" s="193"/>
      <c r="B109" s="193"/>
      <c r="C109" s="193"/>
      <c r="D109" s="193"/>
      <c r="E109" s="200"/>
      <c r="F109" s="193"/>
      <c r="G109" s="193"/>
    </row>
    <row r="110" spans="1:7" x14ac:dyDescent="0.2">
      <c r="A110" s="193"/>
      <c r="B110" s="193"/>
      <c r="C110" s="193"/>
      <c r="D110" s="193"/>
      <c r="E110" s="200"/>
      <c r="F110" s="193"/>
      <c r="G110" s="193"/>
    </row>
    <row r="111" spans="1:7" x14ac:dyDescent="0.2">
      <c r="A111" s="193"/>
      <c r="B111" s="193"/>
      <c r="C111" s="193"/>
      <c r="D111" s="193"/>
      <c r="E111" s="200"/>
      <c r="F111" s="193"/>
      <c r="G111" s="193"/>
    </row>
    <row r="112" spans="1:7" x14ac:dyDescent="0.2">
      <c r="A112" s="193"/>
      <c r="B112" s="193"/>
      <c r="C112" s="193"/>
      <c r="D112" s="193"/>
      <c r="E112" s="200"/>
      <c r="F112" s="193"/>
      <c r="G112" s="193"/>
    </row>
    <row r="113" spans="1:7" x14ac:dyDescent="0.2">
      <c r="A113" s="193"/>
      <c r="B113" s="193"/>
      <c r="C113" s="193"/>
      <c r="D113" s="193"/>
      <c r="E113" s="200"/>
      <c r="F113" s="193"/>
      <c r="G113" s="193"/>
    </row>
    <row r="114" spans="1:7" x14ac:dyDescent="0.2">
      <c r="A114" s="193"/>
      <c r="B114" s="193"/>
      <c r="C114" s="193"/>
      <c r="D114" s="193"/>
      <c r="E114" s="200"/>
      <c r="F114" s="193"/>
      <c r="G114" s="193"/>
    </row>
    <row r="115" spans="1:7" x14ac:dyDescent="0.2">
      <c r="A115" s="193"/>
      <c r="B115" s="193"/>
      <c r="C115" s="193"/>
      <c r="D115" s="193"/>
      <c r="E115" s="200"/>
      <c r="F115" s="193"/>
      <c r="G115" s="193"/>
    </row>
    <row r="116" spans="1:7" x14ac:dyDescent="0.2">
      <c r="A116" s="193"/>
      <c r="B116" s="193"/>
      <c r="C116" s="193"/>
      <c r="D116" s="193"/>
      <c r="E116" s="200"/>
      <c r="F116" s="193"/>
      <c r="G116" s="193"/>
    </row>
    <row r="117" spans="1:7" x14ac:dyDescent="0.2">
      <c r="A117" s="193"/>
      <c r="B117" s="193"/>
      <c r="C117" s="193"/>
      <c r="D117" s="193"/>
      <c r="E117" s="200"/>
      <c r="F117" s="193"/>
      <c r="G117" s="193"/>
    </row>
    <row r="118" spans="1:7" x14ac:dyDescent="0.2">
      <c r="A118" s="193"/>
      <c r="B118" s="193"/>
      <c r="C118" s="193"/>
      <c r="D118" s="193"/>
      <c r="E118" s="200"/>
      <c r="F118" s="193"/>
      <c r="G118" s="193"/>
    </row>
    <row r="119" spans="1:7" x14ac:dyDescent="0.2">
      <c r="A119" s="193"/>
      <c r="B119" s="193"/>
      <c r="C119" s="193"/>
      <c r="D119" s="193"/>
      <c r="E119" s="200"/>
      <c r="F119" s="193"/>
      <c r="G119" s="193"/>
    </row>
    <row r="120" spans="1:7" x14ac:dyDescent="0.2">
      <c r="A120" s="193"/>
      <c r="B120" s="193"/>
      <c r="C120" s="193"/>
      <c r="D120" s="193"/>
      <c r="E120" s="200"/>
      <c r="F120" s="193"/>
      <c r="G120" s="193"/>
    </row>
  </sheetData>
  <mergeCells count="17">
    <mergeCell ref="C44:D44"/>
    <mergeCell ref="C46:D46"/>
    <mergeCell ref="C38:D38"/>
    <mergeCell ref="C40:D40"/>
    <mergeCell ref="C17:D17"/>
    <mergeCell ref="C19:D19"/>
    <mergeCell ref="C21:D21"/>
    <mergeCell ref="C23:D23"/>
    <mergeCell ref="C31:D31"/>
    <mergeCell ref="A1:G1"/>
    <mergeCell ref="A3:B3"/>
    <mergeCell ref="A4:B4"/>
    <mergeCell ref="E4:G4"/>
    <mergeCell ref="C9:D9"/>
    <mergeCell ref="C11:D11"/>
    <mergeCell ref="C13:D13"/>
    <mergeCell ref="C15:D15"/>
  </mergeCells>
  <printOptions gridLinesSet="0"/>
  <pageMargins left="0.59055118110236227" right="0.39370078740157483" top="0.19685039370078741" bottom="0.19685039370078741" header="0" footer="0.19685039370078741"/>
  <pageSetup paperSize="9" scale="98" orientation="portrait" horizontalDpi="300" r:id="rId1"/>
  <headerFooter alignWithMargins="0">
    <oddFooter>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35</vt:i4>
      </vt:variant>
    </vt:vector>
  </HeadingPairs>
  <TitlesOfParts>
    <vt:vector size="38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JBlascik</dc:creator>
  <cp:lastModifiedBy>JBlascik</cp:lastModifiedBy>
  <dcterms:created xsi:type="dcterms:W3CDTF">2015-02-26T14:58:16Z</dcterms:created>
  <dcterms:modified xsi:type="dcterms:W3CDTF">2015-02-26T14:58:45Z</dcterms:modified>
</cp:coreProperties>
</file>